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06"/>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12" documentId="13_ncr:1_{62FF25C6-CF19-4585-936A-14486823B8D8}" xr6:coauthVersionLast="47" xr6:coauthVersionMax="47" xr10:uidLastSave="{8CEB3DDA-2AE5-4750-83C7-D6A768CDCD3B}"/>
  <bookViews>
    <workbookView xWindow="28680" yWindow="-105" windowWidth="29040" windowHeight="15720" tabRatio="725" activeTab="1" xr2:uid="{00000000-000D-0000-FFFF-FFFF00000000}"/>
  </bookViews>
  <sheets>
    <sheet name="&lt;見本&gt;入力シート" sheetId="19" r:id="rId1"/>
    <sheet name="入力シート" sheetId="13" r:id="rId2"/>
    <sheet name="交付申請兼実績報告書" sheetId="10" r:id="rId3"/>
    <sheet name="別紙" sheetId="16" r:id="rId4"/>
    <sheet name="請求書" sheetId="11" r:id="rId5"/>
    <sheet name="検収調書A" sheetId="14" r:id="rId6"/>
    <sheet name="検収調書B" sheetId="17" r:id="rId7"/>
    <sheet name="検収調書C" sheetId="18" r:id="rId8"/>
  </sheets>
  <definedNames>
    <definedName name="_xlnm.Print_Area" localSheetId="0">'&lt;見本&gt;入力シート'!$A$1:$BF$246</definedName>
    <definedName name="_xlnm.Print_Area" localSheetId="5">検収調書A!$B$1:$AI$68</definedName>
    <definedName name="_xlnm.Print_Area" localSheetId="6">検収調書B!$B$1:$AI$68</definedName>
    <definedName name="_xlnm.Print_Area" localSheetId="7">検収調書C!$B$1:$AI$76</definedName>
    <definedName name="_xlnm.Print_Area" localSheetId="2">交付申請兼実績報告書!$A$1:$AH$43</definedName>
    <definedName name="_xlnm.Print_Area" localSheetId="4">請求書!$A$1:$AI$41</definedName>
    <definedName name="_xlnm.Print_Area" localSheetId="1">入力シート!$A$1:$BF$246</definedName>
    <definedName name="_xlnm.Print_Area" localSheetId="3">別紙!$B$1:$BD$184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8" l="1"/>
  <c r="K13" i="18"/>
  <c r="K14" i="18"/>
  <c r="K15" i="18"/>
  <c r="K16" i="18"/>
  <c r="K17" i="18"/>
  <c r="K18" i="18"/>
  <c r="K19" i="18"/>
  <c r="K20" i="18"/>
  <c r="K21" i="18"/>
  <c r="K22" i="18"/>
  <c r="K23" i="18"/>
  <c r="K24" i="18"/>
  <c r="K25" i="18"/>
  <c r="K26" i="18"/>
  <c r="K27" i="18"/>
  <c r="K28" i="18"/>
  <c r="K29" i="18"/>
  <c r="K30" i="18"/>
  <c r="E12" i="18"/>
  <c r="D12" i="18" s="1"/>
  <c r="D40" i="18" s="1"/>
  <c r="F40" i="18" s="1"/>
  <c r="E13" i="18"/>
  <c r="D13" i="18" s="1"/>
  <c r="D41" i="18" s="1"/>
  <c r="F41" i="18" s="1"/>
  <c r="E14" i="18"/>
  <c r="D14" i="18" s="1"/>
  <c r="D42" i="18" s="1"/>
  <c r="F42" i="18" s="1"/>
  <c r="E15" i="18"/>
  <c r="D15" i="18" s="1"/>
  <c r="D43" i="18" s="1"/>
  <c r="F43" i="18" s="1"/>
  <c r="E16" i="18"/>
  <c r="D16" i="18" s="1"/>
  <c r="D44" i="18" s="1"/>
  <c r="F44" i="18" s="1"/>
  <c r="E17" i="18"/>
  <c r="D17" i="18" s="1"/>
  <c r="D45" i="18" s="1"/>
  <c r="F45" i="18" s="1"/>
  <c r="E18" i="18"/>
  <c r="D18" i="18" s="1"/>
  <c r="D46" i="18" s="1"/>
  <c r="F46" i="18" s="1"/>
  <c r="E19" i="18"/>
  <c r="D19" i="18" s="1"/>
  <c r="D47" i="18" s="1"/>
  <c r="F47" i="18" s="1"/>
  <c r="E20" i="18"/>
  <c r="D20" i="18" s="1"/>
  <c r="D48" i="18" s="1"/>
  <c r="F48" i="18" s="1"/>
  <c r="E21" i="18"/>
  <c r="D21" i="18" s="1"/>
  <c r="D49" i="18" s="1"/>
  <c r="F49" i="18" s="1"/>
  <c r="E22" i="18"/>
  <c r="D22" i="18" s="1"/>
  <c r="D50" i="18" s="1"/>
  <c r="F50" i="18" s="1"/>
  <c r="E23" i="18"/>
  <c r="D23" i="18" s="1"/>
  <c r="D51" i="18" s="1"/>
  <c r="F51" i="18" s="1"/>
  <c r="E24" i="18"/>
  <c r="D24" i="18" s="1"/>
  <c r="D52" i="18" s="1"/>
  <c r="F52" i="18" s="1"/>
  <c r="E25" i="18"/>
  <c r="D25" i="18" s="1"/>
  <c r="D53" i="18" s="1"/>
  <c r="F53" i="18" s="1"/>
  <c r="E26" i="18"/>
  <c r="D26" i="18" s="1"/>
  <c r="D54" i="18" s="1"/>
  <c r="F54" i="18" s="1"/>
  <c r="E27" i="18"/>
  <c r="D27" i="18" s="1"/>
  <c r="D55" i="18" s="1"/>
  <c r="F55" i="18" s="1"/>
  <c r="E28" i="18"/>
  <c r="D28" i="18" s="1"/>
  <c r="D56" i="18" s="1"/>
  <c r="F56" i="18" s="1"/>
  <c r="E29" i="18"/>
  <c r="D29" i="18" s="1"/>
  <c r="D57" i="18" s="1"/>
  <c r="F57" i="18" s="1"/>
  <c r="E30" i="18"/>
  <c r="D30" i="18" s="1"/>
  <c r="D58" i="18" s="1"/>
  <c r="F58" i="18" s="1"/>
  <c r="Q70" i="16"/>
  <c r="Q75" i="16"/>
  <c r="Q79" i="16"/>
  <c r="Q82" i="16"/>
  <c r="M65" i="16"/>
  <c r="AN65" i="16" s="1"/>
  <c r="M66" i="16"/>
  <c r="AN66" i="16" s="1"/>
  <c r="M67" i="16"/>
  <c r="AN67" i="16" s="1"/>
  <c r="M68" i="16"/>
  <c r="AN68" i="16" s="1"/>
  <c r="M69" i="16"/>
  <c r="AN69" i="16" s="1"/>
  <c r="M70" i="16"/>
  <c r="AN70" i="16" s="1"/>
  <c r="M71" i="16"/>
  <c r="AN71" i="16" s="1"/>
  <c r="M72" i="16"/>
  <c r="AN72" i="16" s="1"/>
  <c r="M73" i="16"/>
  <c r="M74" i="16"/>
  <c r="AN74" i="16" s="1"/>
  <c r="M75" i="16"/>
  <c r="AN75" i="16" s="1"/>
  <c r="M76" i="16"/>
  <c r="AN76" i="16" s="1"/>
  <c r="M77" i="16"/>
  <c r="AN77" i="16" s="1"/>
  <c r="M78" i="16"/>
  <c r="AN78" i="16" s="1"/>
  <c r="M79" i="16"/>
  <c r="AN79" i="16" s="1"/>
  <c r="M80" i="16"/>
  <c r="AN80" i="16" s="1"/>
  <c r="M81" i="16"/>
  <c r="AN81" i="16" s="1"/>
  <c r="M82" i="16"/>
  <c r="AN82" i="16" s="1"/>
  <c r="D65" i="16"/>
  <c r="D66" i="16"/>
  <c r="D67" i="16"/>
  <c r="D68" i="16"/>
  <c r="D69" i="16"/>
  <c r="D70" i="16"/>
  <c r="D71" i="16"/>
  <c r="D72" i="16"/>
  <c r="D73" i="16"/>
  <c r="D74" i="16"/>
  <c r="D75" i="16"/>
  <c r="D76" i="16"/>
  <c r="D77" i="16"/>
  <c r="D78" i="16"/>
  <c r="D79" i="16"/>
  <c r="D80" i="16"/>
  <c r="D81" i="16"/>
  <c r="D82" i="16"/>
  <c r="O105" i="13"/>
  <c r="Z122" i="13"/>
  <c r="AE122" i="13"/>
  <c r="Z123" i="13"/>
  <c r="Q65" i="16" s="1"/>
  <c r="AE123" i="13"/>
  <c r="Z124" i="13"/>
  <c r="AN14" i="18" s="1"/>
  <c r="AE124" i="13"/>
  <c r="AJ14" i="18" s="1"/>
  <c r="Z125" i="13"/>
  <c r="Q67" i="16" s="1"/>
  <c r="AE125" i="13"/>
  <c r="AJ15" i="18" s="1"/>
  <c r="Z126" i="13"/>
  <c r="AN16" i="18" s="1"/>
  <c r="AE126" i="13"/>
  <c r="AJ16" i="18" s="1"/>
  <c r="Z127" i="13"/>
  <c r="AN17" i="18" s="1"/>
  <c r="AE127" i="13"/>
  <c r="AJ17" i="18" s="1"/>
  <c r="Z128" i="13"/>
  <c r="AN18" i="18" s="1"/>
  <c r="AE128" i="13"/>
  <c r="AJ18" i="18" s="1"/>
  <c r="Z129" i="13"/>
  <c r="Q71" i="16" s="1"/>
  <c r="AE129" i="13"/>
  <c r="AJ19" i="18" s="1"/>
  <c r="Z130" i="13"/>
  <c r="Q72" i="16" s="1"/>
  <c r="AE130" i="13"/>
  <c r="AJ20" i="18" s="1"/>
  <c r="Z131" i="13"/>
  <c r="AN21" i="18" s="1"/>
  <c r="AE131" i="13"/>
  <c r="AJ21" i="18" s="1"/>
  <c r="Z132" i="13"/>
  <c r="Q74" i="16" s="1"/>
  <c r="AE132" i="13"/>
  <c r="AJ22" i="18" s="1"/>
  <c r="Z133" i="13"/>
  <c r="AN23" i="18" s="1"/>
  <c r="AE133" i="13"/>
  <c r="AJ23" i="18" s="1"/>
  <c r="Z134" i="13"/>
  <c r="Q76" i="16" s="1"/>
  <c r="AE134" i="13"/>
  <c r="Z135" i="13"/>
  <c r="Q77" i="16" s="1"/>
  <c r="AE135" i="13"/>
  <c r="Z136" i="13"/>
  <c r="Q78" i="16" s="1"/>
  <c r="AE136" i="13"/>
  <c r="Z137" i="13"/>
  <c r="AE137" i="13"/>
  <c r="Z138" i="13"/>
  <c r="Q80" i="16" s="1"/>
  <c r="AE138" i="13"/>
  <c r="Z139" i="13"/>
  <c r="Q81" i="16" s="1"/>
  <c r="AE139" i="13"/>
  <c r="Z140" i="13"/>
  <c r="AE140" i="13"/>
  <c r="Z125" i="19"/>
  <c r="AE125" i="19"/>
  <c r="Z126" i="19"/>
  <c r="AE126" i="19"/>
  <c r="Z127" i="19"/>
  <c r="AE127" i="19"/>
  <c r="Z128" i="19"/>
  <c r="AE128" i="19"/>
  <c r="Z129" i="19"/>
  <c r="AE129" i="19"/>
  <c r="Z130" i="19"/>
  <c r="AE130" i="19"/>
  <c r="Z131" i="19"/>
  <c r="AE131" i="19"/>
  <c r="Z132" i="19"/>
  <c r="AE132" i="19"/>
  <c r="Z133" i="19"/>
  <c r="AE133" i="19"/>
  <c r="Z134" i="19"/>
  <c r="AE134" i="19"/>
  <c r="Z135" i="19"/>
  <c r="AE135" i="19"/>
  <c r="Z136" i="19"/>
  <c r="AE136" i="19"/>
  <c r="Z137" i="19"/>
  <c r="AE137" i="19"/>
  <c r="Z138" i="19"/>
  <c r="AE138" i="19"/>
  <c r="Z139" i="19"/>
  <c r="AE139" i="19"/>
  <c r="Z140" i="19"/>
  <c r="AE140" i="19"/>
  <c r="AE124" i="19"/>
  <c r="Z124" i="19"/>
  <c r="AZ87" i="16"/>
  <c r="AZ88" i="16"/>
  <c r="AZ89" i="16"/>
  <c r="AZ90" i="16"/>
  <c r="AZ91" i="16"/>
  <c r="AZ92" i="16"/>
  <c r="AZ93" i="16"/>
  <c r="AZ94" i="16"/>
  <c r="AZ95" i="16"/>
  <c r="AZ96" i="16"/>
  <c r="AZ97" i="16"/>
  <c r="AZ98" i="16"/>
  <c r="AZ99" i="16"/>
  <c r="AZ100" i="16"/>
  <c r="AZ101" i="16"/>
  <c r="AZ102" i="16"/>
  <c r="AZ103" i="16"/>
  <c r="AZ104" i="16"/>
  <c r="AU87" i="16"/>
  <c r="AU88" i="16"/>
  <c r="AU89" i="16"/>
  <c r="AU90" i="16"/>
  <c r="AU91" i="16"/>
  <c r="AU92" i="16"/>
  <c r="AU93" i="16"/>
  <c r="AU94" i="16"/>
  <c r="AU95" i="16"/>
  <c r="AU96" i="16"/>
  <c r="AU97" i="16"/>
  <c r="AU98" i="16"/>
  <c r="AU99" i="16"/>
  <c r="AU100" i="16"/>
  <c r="AU101" i="16"/>
  <c r="AU102" i="16"/>
  <c r="AU103" i="16"/>
  <c r="AU104" i="16"/>
  <c r="AM87" i="16"/>
  <c r="AM88" i="16"/>
  <c r="AM89" i="16"/>
  <c r="AM90" i="16"/>
  <c r="AM91" i="16"/>
  <c r="AM92" i="16"/>
  <c r="AM93" i="16"/>
  <c r="AM94" i="16"/>
  <c r="AM95" i="16"/>
  <c r="AM96" i="16"/>
  <c r="AM97" i="16"/>
  <c r="AM98" i="16"/>
  <c r="AM99" i="16"/>
  <c r="AM100" i="16"/>
  <c r="AM101" i="16"/>
  <c r="AM102" i="16"/>
  <c r="AM103" i="16"/>
  <c r="AM104" i="16"/>
  <c r="D87" i="16"/>
  <c r="D88" i="16"/>
  <c r="D89" i="16"/>
  <c r="D90" i="16"/>
  <c r="D91" i="16"/>
  <c r="D92" i="16"/>
  <c r="D93" i="16"/>
  <c r="D94" i="16"/>
  <c r="D95" i="16"/>
  <c r="D96" i="16"/>
  <c r="D97" i="16"/>
  <c r="D98" i="16"/>
  <c r="D99" i="16"/>
  <c r="D100" i="16"/>
  <c r="D101" i="16"/>
  <c r="D102" i="16"/>
  <c r="D103" i="16"/>
  <c r="D104" i="16"/>
  <c r="AO170" i="13"/>
  <c r="AK170" i="13"/>
  <c r="M94" i="16" s="1"/>
  <c r="AO169" i="13"/>
  <c r="AK169" i="13"/>
  <c r="M93" i="16" s="1"/>
  <c r="AO168" i="13"/>
  <c r="AK168" i="13"/>
  <c r="M92" i="16" s="1"/>
  <c r="AO167" i="13"/>
  <c r="AK167" i="13"/>
  <c r="M91" i="16" s="1"/>
  <c r="AO166" i="13"/>
  <c r="AK166" i="13"/>
  <c r="M90" i="16" s="1"/>
  <c r="AO175" i="13"/>
  <c r="AK175" i="13"/>
  <c r="M99" i="16" s="1"/>
  <c r="AO174" i="13"/>
  <c r="AK174" i="13"/>
  <c r="M98" i="16" s="1"/>
  <c r="AO173" i="13"/>
  <c r="AK173" i="13"/>
  <c r="M97" i="16" s="1"/>
  <c r="AO172" i="13"/>
  <c r="AK172" i="13"/>
  <c r="M96" i="16" s="1"/>
  <c r="AO171" i="13"/>
  <c r="AK171" i="13"/>
  <c r="M95" i="16" s="1"/>
  <c r="AO170" i="19"/>
  <c r="AK170" i="19"/>
  <c r="AO169" i="19"/>
  <c r="AK169" i="19"/>
  <c r="AO168" i="19"/>
  <c r="AK168" i="19"/>
  <c r="AO167" i="19"/>
  <c r="AK167" i="19"/>
  <c r="AO166" i="19"/>
  <c r="AK166" i="19"/>
  <c r="AO175" i="19"/>
  <c r="AK175" i="19"/>
  <c r="AO174" i="19"/>
  <c r="AK174" i="19"/>
  <c r="AO173" i="19"/>
  <c r="AK173" i="19"/>
  <c r="AO172" i="19"/>
  <c r="AK172" i="19"/>
  <c r="AO171" i="19"/>
  <c r="AK171" i="19"/>
  <c r="X10" i="16"/>
  <c r="X11" i="16"/>
  <c r="X12" i="16"/>
  <c r="X13" i="16"/>
  <c r="X14" i="16"/>
  <c r="X15" i="16"/>
  <c r="X16" i="16"/>
  <c r="X17" i="16"/>
  <c r="X18" i="16"/>
  <c r="X19" i="16"/>
  <c r="X20" i="16"/>
  <c r="X21" i="16"/>
  <c r="X22" i="16"/>
  <c r="X23" i="16"/>
  <c r="X24" i="16"/>
  <c r="X25" i="16"/>
  <c r="X26" i="16"/>
  <c r="X27" i="16"/>
  <c r="X28" i="16"/>
  <c r="X29" i="16"/>
  <c r="X30" i="16"/>
  <c r="X31" i="16"/>
  <c r="X32" i="16"/>
  <c r="X33" i="16"/>
  <c r="X34" i="16"/>
  <c r="X35" i="16"/>
  <c r="X36" i="16"/>
  <c r="X37" i="16"/>
  <c r="X38" i="16"/>
  <c r="W10" i="16"/>
  <c r="W11" i="16"/>
  <c r="W12" i="16"/>
  <c r="W13" i="16"/>
  <c r="W14" i="16"/>
  <c r="W15" i="16"/>
  <c r="W16" i="16"/>
  <c r="W17" i="16"/>
  <c r="W18" i="16"/>
  <c r="W19" i="16"/>
  <c r="W20" i="16"/>
  <c r="W21" i="16"/>
  <c r="W22" i="16"/>
  <c r="W23" i="16"/>
  <c r="W24" i="16"/>
  <c r="W25" i="16"/>
  <c r="W26" i="16"/>
  <c r="W27" i="16"/>
  <c r="W28" i="16"/>
  <c r="W29" i="16"/>
  <c r="W30" i="16"/>
  <c r="W31" i="16"/>
  <c r="W32" i="16"/>
  <c r="W33" i="16"/>
  <c r="W34" i="16"/>
  <c r="W35" i="16"/>
  <c r="W36" i="16"/>
  <c r="W37" i="16"/>
  <c r="W38" i="16"/>
  <c r="U10" i="16"/>
  <c r="V10" i="16"/>
  <c r="U11" i="16"/>
  <c r="V11" i="16"/>
  <c r="U12" i="16"/>
  <c r="V12" i="16"/>
  <c r="U13" i="16"/>
  <c r="V13" i="16"/>
  <c r="U14" i="16"/>
  <c r="V14" i="16"/>
  <c r="U15" i="16"/>
  <c r="V15" i="16"/>
  <c r="U16" i="16"/>
  <c r="V16" i="16"/>
  <c r="U17" i="16"/>
  <c r="V17" i="16"/>
  <c r="U18" i="16"/>
  <c r="V18" i="16"/>
  <c r="U19" i="16"/>
  <c r="V19" i="16"/>
  <c r="U20" i="16"/>
  <c r="V20" i="16"/>
  <c r="U21" i="16"/>
  <c r="V21" i="16"/>
  <c r="U22" i="16"/>
  <c r="V22" i="16"/>
  <c r="U23" i="16"/>
  <c r="V23" i="16"/>
  <c r="U24" i="16"/>
  <c r="V24" i="16"/>
  <c r="U25" i="16"/>
  <c r="V25" i="16"/>
  <c r="U26" i="16"/>
  <c r="V26" i="16"/>
  <c r="U27" i="16"/>
  <c r="V27" i="16"/>
  <c r="U28" i="16"/>
  <c r="V28" i="16"/>
  <c r="U29" i="16"/>
  <c r="V29" i="16"/>
  <c r="U30" i="16"/>
  <c r="V30" i="16"/>
  <c r="U31" i="16"/>
  <c r="V31" i="16"/>
  <c r="U32" i="16"/>
  <c r="V32" i="16"/>
  <c r="U33" i="16"/>
  <c r="V33" i="16"/>
  <c r="U34" i="16"/>
  <c r="V34" i="16"/>
  <c r="U35" i="16"/>
  <c r="V35" i="16"/>
  <c r="U36" i="16"/>
  <c r="V36" i="16"/>
  <c r="U37" i="16"/>
  <c r="V37" i="16"/>
  <c r="U38" i="16"/>
  <c r="V38" i="16"/>
  <c r="T10" i="16"/>
  <c r="T11" i="16"/>
  <c r="T12" i="16"/>
  <c r="T13" i="16"/>
  <c r="T14" i="16"/>
  <c r="T15" i="16"/>
  <c r="T16" i="16"/>
  <c r="T17" i="16"/>
  <c r="T18" i="16"/>
  <c r="T19" i="16"/>
  <c r="T20" i="16"/>
  <c r="T21" i="16"/>
  <c r="T22" i="16"/>
  <c r="T23" i="16"/>
  <c r="T24" i="16"/>
  <c r="T25" i="16"/>
  <c r="T26" i="16"/>
  <c r="T27" i="16"/>
  <c r="T28" i="16"/>
  <c r="T29" i="16"/>
  <c r="T30" i="16"/>
  <c r="T31" i="16"/>
  <c r="T32" i="16"/>
  <c r="T33" i="16"/>
  <c r="T34" i="16"/>
  <c r="T35" i="16"/>
  <c r="T36" i="16"/>
  <c r="T37" i="16"/>
  <c r="T38"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M10" i="16"/>
  <c r="Z10" i="16" s="1"/>
  <c r="M11" i="16"/>
  <c r="Z11" i="16" s="1"/>
  <c r="M12" i="16"/>
  <c r="Z12" i="16" s="1"/>
  <c r="M13" i="16"/>
  <c r="Z13" i="16" s="1"/>
  <c r="M14" i="16"/>
  <c r="Z14" i="16" s="1"/>
  <c r="AD14" i="16" s="1"/>
  <c r="M15" i="16"/>
  <c r="Z15" i="16" s="1"/>
  <c r="M16" i="16"/>
  <c r="Z16" i="16" s="1"/>
  <c r="M17" i="16"/>
  <c r="Z17" i="16" s="1"/>
  <c r="M18" i="16"/>
  <c r="Z18" i="16" s="1"/>
  <c r="M19" i="16"/>
  <c r="Z19" i="16" s="1"/>
  <c r="M20" i="16"/>
  <c r="Z20" i="16" s="1"/>
  <c r="AD20" i="16" s="1"/>
  <c r="M21" i="16"/>
  <c r="M22" i="16"/>
  <c r="Z22" i="16" s="1"/>
  <c r="M23" i="16"/>
  <c r="Z23" i="16" s="1"/>
  <c r="M24" i="16"/>
  <c r="Z24" i="16" s="1"/>
  <c r="M25" i="16"/>
  <c r="Z25" i="16" s="1"/>
  <c r="M26" i="16"/>
  <c r="Z26" i="16" s="1"/>
  <c r="AD26" i="16" s="1"/>
  <c r="M27" i="16"/>
  <c r="M28" i="16"/>
  <c r="Z28" i="16" s="1"/>
  <c r="M29" i="16"/>
  <c r="Z29" i="16" s="1"/>
  <c r="M30" i="16"/>
  <c r="Z30" i="16" s="1"/>
  <c r="M31" i="16"/>
  <c r="Z31" i="16" s="1"/>
  <c r="M32" i="16"/>
  <c r="Z32" i="16" s="1"/>
  <c r="AD32" i="16" s="1"/>
  <c r="M33" i="16"/>
  <c r="M34" i="16"/>
  <c r="Z34" i="16" s="1"/>
  <c r="M35" i="16"/>
  <c r="Z35" i="16" s="1"/>
  <c r="M36" i="16"/>
  <c r="Z36" i="16" s="1"/>
  <c r="M37" i="16"/>
  <c r="Z37" i="16" s="1"/>
  <c r="M38" i="16"/>
  <c r="Z38" i="16" s="1"/>
  <c r="AD38" i="16" s="1"/>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R40" i="13"/>
  <c r="R39" i="13"/>
  <c r="R38" i="13"/>
  <c r="R37" i="13"/>
  <c r="R36" i="13"/>
  <c r="R35" i="13"/>
  <c r="R34" i="13"/>
  <c r="R33" i="13"/>
  <c r="R32" i="13"/>
  <c r="R31" i="13"/>
  <c r="R40" i="19"/>
  <c r="R39" i="19"/>
  <c r="R38" i="19"/>
  <c r="R37" i="19"/>
  <c r="R36" i="19"/>
  <c r="R35" i="19"/>
  <c r="R34" i="19"/>
  <c r="R33" i="19"/>
  <c r="R32" i="19"/>
  <c r="R31" i="19"/>
  <c r="M9" i="16"/>
  <c r="Z9" i="16" s="1"/>
  <c r="X9" i="16"/>
  <c r="W9" i="16"/>
  <c r="U9" i="16"/>
  <c r="T9" i="16"/>
  <c r="V9" i="16"/>
  <c r="Q69" i="16" l="1"/>
  <c r="AN15" i="18"/>
  <c r="AN22" i="18"/>
  <c r="Q73" i="16"/>
  <c r="AN19" i="18"/>
  <c r="Q68" i="16"/>
  <c r="AN20" i="18"/>
  <c r="Q66" i="16"/>
  <c r="X81" i="16"/>
  <c r="W81" i="16" s="1"/>
  <c r="Z81" i="16" s="1"/>
  <c r="AD81" i="16" s="1"/>
  <c r="X75" i="16"/>
  <c r="W75" i="16" s="1"/>
  <c r="Z75" i="16" s="1"/>
  <c r="AD75" i="16" s="1"/>
  <c r="X69" i="16"/>
  <c r="W69" i="16" s="1"/>
  <c r="Z69" i="16" s="1"/>
  <c r="AD69" i="16" s="1"/>
  <c r="X80" i="16"/>
  <c r="W80" i="16" s="1"/>
  <c r="Z80" i="16" s="1"/>
  <c r="AD80" i="16" s="1"/>
  <c r="X74" i="16"/>
  <c r="W74" i="16" s="1"/>
  <c r="Z74" i="16" s="1"/>
  <c r="AD74" i="16" s="1"/>
  <c r="X68" i="16"/>
  <c r="W68" i="16" s="1"/>
  <c r="Z68" i="16" s="1"/>
  <c r="AD68" i="16" s="1"/>
  <c r="AN73" i="16"/>
  <c r="X79" i="16"/>
  <c r="W79" i="16" s="1"/>
  <c r="Z79" i="16" s="1"/>
  <c r="AD79" i="16" s="1"/>
  <c r="X73" i="16"/>
  <c r="W73" i="16" s="1"/>
  <c r="Z73" i="16" s="1"/>
  <c r="AD73" i="16" s="1"/>
  <c r="X67" i="16"/>
  <c r="W67" i="16" s="1"/>
  <c r="Z67" i="16" s="1"/>
  <c r="AD67" i="16" s="1"/>
  <c r="X78" i="16"/>
  <c r="W78" i="16" s="1"/>
  <c r="Z78" i="16" s="1"/>
  <c r="AD78" i="16" s="1"/>
  <c r="X72" i="16"/>
  <c r="W72" i="16" s="1"/>
  <c r="Z72" i="16" s="1"/>
  <c r="AD72" i="16" s="1"/>
  <c r="X66" i="16"/>
  <c r="W66" i="16" s="1"/>
  <c r="Z66" i="16" s="1"/>
  <c r="AD66" i="16" s="1"/>
  <c r="X77" i="16"/>
  <c r="W77" i="16" s="1"/>
  <c r="Z77" i="16" s="1"/>
  <c r="AD77" i="16" s="1"/>
  <c r="X71" i="16"/>
  <c r="W71" i="16" s="1"/>
  <c r="Z71" i="16" s="1"/>
  <c r="AD71" i="16" s="1"/>
  <c r="X65" i="16"/>
  <c r="W65" i="16" s="1"/>
  <c r="Z65" i="16" s="1"/>
  <c r="AD65" i="16" s="1"/>
  <c r="X82" i="16"/>
  <c r="W82" i="16" s="1"/>
  <c r="Z82" i="16" s="1"/>
  <c r="AD82" i="16" s="1"/>
  <c r="X76" i="16"/>
  <c r="W76" i="16" s="1"/>
  <c r="Z76" i="16" s="1"/>
  <c r="X70" i="16"/>
  <c r="W70" i="16" s="1"/>
  <c r="Z70" i="16" s="1"/>
  <c r="AD70" i="16" s="1"/>
  <c r="AD76" i="16"/>
  <c r="Z96" i="16"/>
  <c r="AD96" i="16" s="1"/>
  <c r="Q96" i="16"/>
  <c r="Z99" i="16"/>
  <c r="AD99" i="16" s="1"/>
  <c r="Q99" i="16"/>
  <c r="Z92" i="16"/>
  <c r="AD92" i="16" s="1"/>
  <c r="Q92" i="16"/>
  <c r="Z97" i="16"/>
  <c r="AD97" i="16" s="1"/>
  <c r="Q97" i="16"/>
  <c r="Z90" i="16"/>
  <c r="AD90" i="16" s="1"/>
  <c r="Q90" i="16"/>
  <c r="Z93" i="16"/>
  <c r="AD93" i="16" s="1"/>
  <c r="Q93" i="16"/>
  <c r="Z95" i="16"/>
  <c r="AD95" i="16" s="1"/>
  <c r="Q95" i="16"/>
  <c r="Z98" i="16"/>
  <c r="AD98" i="16" s="1"/>
  <c r="Q98" i="16"/>
  <c r="Z91" i="16"/>
  <c r="AD91" i="16" s="1"/>
  <c r="Q91" i="16"/>
  <c r="Z94" i="16"/>
  <c r="AD94" i="16" s="1"/>
  <c r="Q94" i="16"/>
  <c r="AD15" i="16"/>
  <c r="Z33" i="16"/>
  <c r="AD33" i="16" s="1"/>
  <c r="Z27" i="16"/>
  <c r="AD27" i="16" s="1"/>
  <c r="Z21" i="16"/>
  <c r="AD21" i="16" s="1"/>
  <c r="AD37" i="16"/>
  <c r="AD31" i="16"/>
  <c r="AD25" i="16"/>
  <c r="AD19" i="16"/>
  <c r="AD13" i="16"/>
  <c r="AD36" i="16"/>
  <c r="AD30" i="16"/>
  <c r="AD24" i="16"/>
  <c r="AD18" i="16"/>
  <c r="AD12" i="16"/>
  <c r="AD35" i="16"/>
  <c r="AD29" i="16"/>
  <c r="AD23" i="16"/>
  <c r="AD17" i="16"/>
  <c r="AD11" i="16"/>
  <c r="AD34" i="16"/>
  <c r="AD28" i="16"/>
  <c r="AD22" i="16"/>
  <c r="AD16" i="16"/>
  <c r="AD10" i="16"/>
  <c r="F243" i="13"/>
  <c r="AG57" i="13" l="1"/>
  <c r="Z116" i="16" l="1"/>
  <c r="AR110" i="16" l="1"/>
  <c r="AR111" i="16"/>
  <c r="AR112" i="16"/>
  <c r="AR113" i="16"/>
  <c r="AR114" i="16"/>
  <c r="AR115" i="16"/>
  <c r="AM110" i="16"/>
  <c r="AM111" i="16"/>
  <c r="AM112" i="16"/>
  <c r="AM113" i="16"/>
  <c r="AM114" i="16"/>
  <c r="AM115" i="16"/>
  <c r="AR107" i="16"/>
  <c r="AR108" i="16"/>
  <c r="AR109" i="16"/>
  <c r="AR106" i="16"/>
  <c r="AM107" i="16"/>
  <c r="AM108" i="16"/>
  <c r="AM109" i="16"/>
  <c r="AM106" i="16"/>
  <c r="D110" i="16"/>
  <c r="D111" i="16"/>
  <c r="D112" i="16"/>
  <c r="D113" i="16"/>
  <c r="D114" i="16"/>
  <c r="D115" i="16"/>
  <c r="AZ86" i="16"/>
  <c r="AZ85" i="16"/>
  <c r="AU86" i="16"/>
  <c r="AU85" i="16"/>
  <c r="AM86" i="16"/>
  <c r="AM85" i="16"/>
  <c r="AK189" i="19"/>
  <c r="AO189" i="19"/>
  <c r="AK190" i="19"/>
  <c r="AO190" i="19"/>
  <c r="AK191" i="19"/>
  <c r="AO191" i="19"/>
  <c r="AK192" i="19"/>
  <c r="AO192" i="19"/>
  <c r="AK193" i="19"/>
  <c r="AO193" i="19"/>
  <c r="AK194" i="19"/>
  <c r="AO194" i="19"/>
  <c r="AK177" i="19"/>
  <c r="AO177" i="19"/>
  <c r="AK178" i="19"/>
  <c r="AO178" i="19"/>
  <c r="AK179" i="19"/>
  <c r="AO179" i="19"/>
  <c r="AK180" i="19"/>
  <c r="AO180" i="19"/>
  <c r="AK189" i="13"/>
  <c r="AO189" i="13" s="1"/>
  <c r="AK190" i="13"/>
  <c r="AK191" i="13"/>
  <c r="AO191" i="13" s="1"/>
  <c r="AK192" i="13"/>
  <c r="AO192" i="13" s="1"/>
  <c r="AK193" i="13"/>
  <c r="AO193" i="13" s="1"/>
  <c r="AK194" i="13"/>
  <c r="AK177" i="13"/>
  <c r="AK178" i="13"/>
  <c r="M102" i="16" s="1"/>
  <c r="AK179" i="13"/>
  <c r="AK180" i="13"/>
  <c r="M104" i="16" s="1"/>
  <c r="AO179" i="13" l="1"/>
  <c r="M103" i="16"/>
  <c r="Z102" i="16"/>
  <c r="AD102" i="16" s="1"/>
  <c r="Q102" i="16"/>
  <c r="AO177" i="13"/>
  <c r="M101" i="16"/>
  <c r="Z104" i="16"/>
  <c r="AD104" i="16" s="1"/>
  <c r="Q104" i="16"/>
  <c r="AO194" i="13"/>
  <c r="M115" i="16"/>
  <c r="Q115" i="16" s="1"/>
  <c r="AO190" i="13"/>
  <c r="M111" i="16"/>
  <c r="Q111" i="16" s="1"/>
  <c r="M114" i="16"/>
  <c r="M110" i="16"/>
  <c r="M113" i="16"/>
  <c r="M112" i="16"/>
  <c r="AO180" i="13"/>
  <c r="AO178" i="13"/>
  <c r="Q9" i="16"/>
  <c r="Z103" i="16" l="1"/>
  <c r="AD103" i="16" s="1"/>
  <c r="Q103" i="16"/>
  <c r="Z101" i="16"/>
  <c r="AD101" i="16" s="1"/>
  <c r="Q101" i="16"/>
  <c r="Z115" i="16"/>
  <c r="Z111" i="16"/>
  <c r="Q113" i="16"/>
  <c r="Z113" i="16"/>
  <c r="Q110" i="16"/>
  <c r="Z110" i="16"/>
  <c r="Q112" i="16"/>
  <c r="Z112" i="16"/>
  <c r="Q114" i="16"/>
  <c r="Z114" i="16"/>
  <c r="M64" i="16" l="1"/>
  <c r="AN64" i="16" s="1"/>
  <c r="D64" i="16"/>
  <c r="Q53" i="16"/>
  <c r="Q54" i="16"/>
  <c r="Q55" i="16"/>
  <c r="Q56" i="16"/>
  <c r="Q57" i="16"/>
  <c r="Q58" i="16"/>
  <c r="Q59" i="16"/>
  <c r="Q60" i="16"/>
  <c r="Q61" i="16"/>
  <c r="M53" i="16"/>
  <c r="AN53" i="16" s="1"/>
  <c r="M54" i="16"/>
  <c r="AN54" i="16" s="1"/>
  <c r="M55" i="16"/>
  <c r="AN55" i="16" s="1"/>
  <c r="M56" i="16"/>
  <c r="AN56" i="16" s="1"/>
  <c r="M57" i="16"/>
  <c r="AN57" i="16" s="1"/>
  <c r="M58" i="16"/>
  <c r="AN58" i="16" s="1"/>
  <c r="M59" i="16"/>
  <c r="AN59" i="16" s="1"/>
  <c r="M60" i="16"/>
  <c r="AN60" i="16" s="1"/>
  <c r="M61" i="16"/>
  <c r="AN61" i="16" s="1"/>
  <c r="D53" i="16"/>
  <c r="D54" i="16"/>
  <c r="D55" i="16"/>
  <c r="D56" i="16"/>
  <c r="D57" i="16"/>
  <c r="D58" i="16"/>
  <c r="D59" i="16"/>
  <c r="D60" i="16"/>
  <c r="D61" i="16"/>
  <c r="AU41" i="16"/>
  <c r="AU42" i="16"/>
  <c r="AU43" i="16"/>
  <c r="AU44" i="16"/>
  <c r="AU45" i="16"/>
  <c r="AU46" i="16"/>
  <c r="AU47" i="16"/>
  <c r="AU48" i="16"/>
  <c r="AU49" i="16"/>
  <c r="AP41" i="16"/>
  <c r="AP42" i="16"/>
  <c r="AP43" i="16"/>
  <c r="AP44" i="16"/>
  <c r="AP45" i="16"/>
  <c r="AP46" i="16"/>
  <c r="AP47" i="16"/>
  <c r="AP48" i="16"/>
  <c r="AP49" i="16"/>
  <c r="D41" i="16"/>
  <c r="D42" i="16"/>
  <c r="D43" i="16"/>
  <c r="D44" i="16"/>
  <c r="D45" i="16"/>
  <c r="D46" i="16"/>
  <c r="D47" i="16"/>
  <c r="D48" i="16"/>
  <c r="D49" i="16"/>
  <c r="D9" i="16"/>
  <c r="AN168" i="16" l="1"/>
  <c r="M63" i="16"/>
  <c r="D63" i="16"/>
  <c r="Z2" i="10"/>
  <c r="AC109" i="13" l="1"/>
  <c r="T12" i="17" s="1"/>
  <c r="AC110" i="13"/>
  <c r="T13" i="17" s="1"/>
  <c r="AC111" i="13"/>
  <c r="T14" i="17" s="1"/>
  <c r="AC112" i="13"/>
  <c r="T15" i="17" s="1"/>
  <c r="AC113" i="13"/>
  <c r="T16" i="17" s="1"/>
  <c r="AC114" i="13"/>
  <c r="T17" i="17" s="1"/>
  <c r="AC115" i="13"/>
  <c r="T18" i="17" s="1"/>
  <c r="AC116" i="13"/>
  <c r="T19" i="17" s="1"/>
  <c r="AC117" i="13"/>
  <c r="T20" i="17" s="1"/>
  <c r="AC108" i="13"/>
  <c r="T11" i="17" s="1"/>
  <c r="B96" i="19" l="1"/>
  <c r="B99" i="19"/>
  <c r="B87" i="19"/>
  <c r="B90" i="19"/>
  <c r="B93" i="19"/>
  <c r="B75" i="19"/>
  <c r="B78" i="19"/>
  <c r="B81" i="19"/>
  <c r="B84" i="19"/>
  <c r="B72" i="19"/>
  <c r="B93" i="13"/>
  <c r="B96" i="13"/>
  <c r="B99" i="13"/>
  <c r="B84" i="13"/>
  <c r="B87" i="13"/>
  <c r="B90" i="13"/>
  <c r="B75" i="13"/>
  <c r="B78" i="13"/>
  <c r="B81" i="13"/>
  <c r="B72" i="13"/>
  <c r="E11" i="18"/>
  <c r="D11" i="18" s="1"/>
  <c r="E12" i="17"/>
  <c r="E13" i="17"/>
  <c r="E14" i="17"/>
  <c r="E15" i="17"/>
  <c r="E16" i="17"/>
  <c r="E17" i="17"/>
  <c r="E18" i="17"/>
  <c r="E19" i="17"/>
  <c r="E20" i="17"/>
  <c r="E11" i="17"/>
  <c r="E12" i="14"/>
  <c r="E13" i="14"/>
  <c r="E14" i="14"/>
  <c r="E15" i="14"/>
  <c r="E16" i="14"/>
  <c r="E17" i="14"/>
  <c r="E18" i="14"/>
  <c r="E19" i="14"/>
  <c r="E20" i="14"/>
  <c r="E11" i="14"/>
  <c r="M52" i="16"/>
  <c r="R22" i="19" l="1"/>
  <c r="R23" i="19"/>
  <c r="R24" i="19"/>
  <c r="R25" i="19"/>
  <c r="R26" i="19"/>
  <c r="R27" i="19"/>
  <c r="R28" i="19"/>
  <c r="R29" i="19"/>
  <c r="R30" i="19"/>
  <c r="R41" i="19"/>
  <c r="R42" i="19"/>
  <c r="R43" i="19"/>
  <c r="R44" i="19"/>
  <c r="R45" i="19"/>
  <c r="R46" i="19"/>
  <c r="R47" i="19"/>
  <c r="R48" i="19"/>
  <c r="R49" i="19"/>
  <c r="R50" i="19"/>
  <c r="R21" i="19"/>
  <c r="R21" i="13"/>
  <c r="BA120" i="16" l="1"/>
  <c r="AL119" i="16"/>
  <c r="AD119" i="16"/>
  <c r="AK188" i="13"/>
  <c r="M109" i="16" s="1"/>
  <c r="Z109" i="16" s="1"/>
  <c r="AK187" i="13"/>
  <c r="M108" i="16" s="1"/>
  <c r="Z108" i="16" s="1"/>
  <c r="AK186" i="13"/>
  <c r="M107" i="16" s="1"/>
  <c r="AK185" i="13"/>
  <c r="M106" i="16" s="1"/>
  <c r="AK185" i="19"/>
  <c r="Q64" i="16"/>
  <c r="Z121" i="13"/>
  <c r="Z121" i="19"/>
  <c r="AE121" i="19" s="1"/>
  <c r="AM109" i="13"/>
  <c r="AR109" i="13" s="1"/>
  <c r="AM110" i="13"/>
  <c r="AR110" i="13" s="1"/>
  <c r="AM111" i="13"/>
  <c r="AR111" i="13" s="1"/>
  <c r="AM112" i="13"/>
  <c r="AR112" i="13" s="1"/>
  <c r="AM113" i="13"/>
  <c r="AR113" i="13" s="1"/>
  <c r="AM114" i="13"/>
  <c r="AR114" i="13" s="1"/>
  <c r="AM115" i="13"/>
  <c r="AR115" i="13" s="1"/>
  <c r="AM116" i="13"/>
  <c r="AR116" i="13" s="1"/>
  <c r="AM117" i="13"/>
  <c r="AR117" i="13" s="1"/>
  <c r="AM108" i="13"/>
  <c r="AR108" i="13" s="1"/>
  <c r="AM108" i="19"/>
  <c r="AR108" i="19" s="1"/>
  <c r="AR111" i="19"/>
  <c r="AR112" i="19"/>
  <c r="AR113" i="19"/>
  <c r="AR114" i="19"/>
  <c r="AR115" i="19"/>
  <c r="AR116" i="19"/>
  <c r="AR117" i="19"/>
  <c r="AM109" i="19"/>
  <c r="AR109" i="19" s="1"/>
  <c r="AM110" i="19"/>
  <c r="AR110" i="19" s="1"/>
  <c r="AM111" i="19"/>
  <c r="AM112" i="19"/>
  <c r="AM113" i="19"/>
  <c r="AM114" i="19"/>
  <c r="AM115" i="19"/>
  <c r="AM116" i="19"/>
  <c r="AM117" i="19"/>
  <c r="AY58" i="13"/>
  <c r="Q41" i="16" s="1"/>
  <c r="AY59" i="13"/>
  <c r="Q42" i="16" s="1"/>
  <c r="AY60" i="13"/>
  <c r="Q43" i="16" s="1"/>
  <c r="AY61" i="13"/>
  <c r="Q44" i="16" s="1"/>
  <c r="AY62" i="13"/>
  <c r="Q45" i="16" s="1"/>
  <c r="AY63" i="13"/>
  <c r="Q46" i="16" s="1"/>
  <c r="AY64" i="13"/>
  <c r="Q47" i="16" s="1"/>
  <c r="AY65" i="13"/>
  <c r="Q48" i="16" s="1"/>
  <c r="AY66" i="13"/>
  <c r="Q49" i="16" s="1"/>
  <c r="AY57" i="13"/>
  <c r="AY57" i="19"/>
  <c r="AG58" i="13"/>
  <c r="AM58" i="13" s="1"/>
  <c r="AG59" i="13"/>
  <c r="AJ59" i="13" s="1"/>
  <c r="AG60" i="13"/>
  <c r="AM60" i="13" s="1"/>
  <c r="AG61" i="13"/>
  <c r="AM61" i="13" s="1"/>
  <c r="AG62" i="13"/>
  <c r="AM62" i="13" s="1"/>
  <c r="AG63" i="13"/>
  <c r="AJ63" i="13" s="1"/>
  <c r="AG64" i="13"/>
  <c r="AM64" i="13" s="1"/>
  <c r="AG65" i="13"/>
  <c r="AM65" i="13" s="1"/>
  <c r="AG66" i="13"/>
  <c r="AM66" i="13" s="1"/>
  <c r="AG57" i="19"/>
  <c r="AM57" i="19" s="1"/>
  <c r="AD58" i="13"/>
  <c r="BB58" i="13" s="1"/>
  <c r="M41" i="16" s="1"/>
  <c r="AD59" i="13"/>
  <c r="BB59" i="13" s="1"/>
  <c r="M42" i="16" s="1"/>
  <c r="AD60" i="13"/>
  <c r="BB60" i="13" s="1"/>
  <c r="M43" i="16" s="1"/>
  <c r="AD61" i="13"/>
  <c r="BB61" i="13" s="1"/>
  <c r="M44" i="16" s="1"/>
  <c r="AD62" i="13"/>
  <c r="BB62" i="13" s="1"/>
  <c r="M45" i="16" s="1"/>
  <c r="AD63" i="13"/>
  <c r="BB63" i="13" s="1"/>
  <c r="M46" i="16" s="1"/>
  <c r="AD64" i="13"/>
  <c r="BB64" i="13" s="1"/>
  <c r="M47" i="16" s="1"/>
  <c r="AD65" i="13"/>
  <c r="BB65" i="13" s="1"/>
  <c r="M48" i="16" s="1"/>
  <c r="AD66" i="13"/>
  <c r="BB66" i="13" s="1"/>
  <c r="M49" i="16" s="1"/>
  <c r="AD57" i="13"/>
  <c r="AD57" i="19"/>
  <c r="Z122" i="19"/>
  <c r="AE122" i="19" s="1"/>
  <c r="Z123" i="19"/>
  <c r="AE123" i="19" s="1"/>
  <c r="BB63" i="19"/>
  <c r="BB64" i="19"/>
  <c r="BB65" i="19"/>
  <c r="BB66" i="19"/>
  <c r="BB62" i="19"/>
  <c r="AY58" i="19"/>
  <c r="AY59" i="19"/>
  <c r="AY60" i="19"/>
  <c r="AY61" i="19"/>
  <c r="AY63" i="19"/>
  <c r="AY64" i="19"/>
  <c r="AY65" i="19"/>
  <c r="AY66" i="19"/>
  <c r="AY62" i="19"/>
  <c r="AD58" i="19"/>
  <c r="BB58" i="19" s="1"/>
  <c r="AG58" i="19"/>
  <c r="AJ58" i="19" s="1"/>
  <c r="AD59" i="19"/>
  <c r="BB59" i="19" s="1"/>
  <c r="AG59" i="19"/>
  <c r="AJ59" i="19" s="1"/>
  <c r="AD60" i="19"/>
  <c r="BB60" i="19" s="1"/>
  <c r="AG60" i="19"/>
  <c r="AJ60" i="19" s="1"/>
  <c r="AD61" i="19"/>
  <c r="BB61" i="19" s="1"/>
  <c r="AG61" i="19"/>
  <c r="AJ61" i="19" s="1"/>
  <c r="AD63" i="19"/>
  <c r="AG63" i="19"/>
  <c r="AJ63" i="19"/>
  <c r="AM63" i="19"/>
  <c r="AP63" i="19"/>
  <c r="AD64" i="19"/>
  <c r="AG64" i="19"/>
  <c r="AJ64" i="19"/>
  <c r="AM64" i="19"/>
  <c r="AP64" i="19"/>
  <c r="AD65" i="19"/>
  <c r="AG65" i="19"/>
  <c r="AJ65" i="19"/>
  <c r="AM65" i="19"/>
  <c r="AP65" i="19"/>
  <c r="AD66" i="19"/>
  <c r="AG66" i="19"/>
  <c r="AJ66" i="19"/>
  <c r="AM66" i="19"/>
  <c r="AP66" i="19"/>
  <c r="AP62" i="19"/>
  <c r="AM62" i="19"/>
  <c r="AJ62" i="19"/>
  <c r="AG62" i="19"/>
  <c r="AD62" i="19"/>
  <c r="AK186" i="19"/>
  <c r="AK188" i="19"/>
  <c r="AK187" i="19"/>
  <c r="AO188" i="19"/>
  <c r="AP58" i="19" l="1"/>
  <c r="AE121" i="13"/>
  <c r="Q63" i="16"/>
  <c r="AM59" i="13"/>
  <c r="AJ66" i="13"/>
  <c r="AM63" i="13"/>
  <c r="AJ62" i="13"/>
  <c r="AP62" i="13" s="1"/>
  <c r="AJ58" i="13"/>
  <c r="AP58" i="13" s="1"/>
  <c r="AJ65" i="13"/>
  <c r="AP65" i="13" s="1"/>
  <c r="AJ61" i="13"/>
  <c r="AP63" i="13"/>
  <c r="AP59" i="13"/>
  <c r="AJ64" i="13"/>
  <c r="AP64" i="13" s="1"/>
  <c r="AJ60" i="13"/>
  <c r="AP60" i="13" s="1"/>
  <c r="AP66" i="13"/>
  <c r="AP61" i="13"/>
  <c r="BB57" i="13"/>
  <c r="AM57" i="13"/>
  <c r="AJ57" i="13"/>
  <c r="AP57" i="13" s="1"/>
  <c r="AJ57" i="19"/>
  <c r="AP57" i="19" s="1"/>
  <c r="AM58" i="19"/>
  <c r="AP59" i="19"/>
  <c r="AP60" i="19"/>
  <c r="BB57" i="19"/>
  <c r="AM61" i="19"/>
  <c r="AP61" i="19"/>
  <c r="AM60" i="19"/>
  <c r="AM59" i="19"/>
  <c r="D146" i="19"/>
  <c r="AP8" i="16"/>
  <c r="R22" i="13" l="1"/>
  <c r="R23" i="13"/>
  <c r="R24" i="13"/>
  <c r="R25" i="13"/>
  <c r="R26" i="13"/>
  <c r="R27" i="13"/>
  <c r="R28" i="13"/>
  <c r="R29" i="13"/>
  <c r="R30" i="13"/>
  <c r="R41" i="13"/>
  <c r="R42" i="13"/>
  <c r="R43" i="13"/>
  <c r="R44" i="13"/>
  <c r="R45" i="13"/>
  <c r="R46" i="13"/>
  <c r="R47" i="13"/>
  <c r="R48" i="13"/>
  <c r="R49" i="13"/>
  <c r="R50" i="13"/>
  <c r="F243" i="19" l="1"/>
  <c r="D231" i="19"/>
  <c r="D230" i="19"/>
  <c r="D229" i="19"/>
  <c r="D228" i="19"/>
  <c r="D227" i="19"/>
  <c r="D226" i="19"/>
  <c r="D225" i="19"/>
  <c r="D224" i="19"/>
  <c r="D223" i="19"/>
  <c r="D222" i="19"/>
  <c r="AO187" i="19"/>
  <c r="AO186" i="19"/>
  <c r="AO185" i="19"/>
  <c r="AO176" i="19"/>
  <c r="AK176" i="19"/>
  <c r="AO165" i="19"/>
  <c r="AK165" i="19"/>
  <c r="AO164" i="19"/>
  <c r="AK164" i="19"/>
  <c r="AO163" i="19"/>
  <c r="AK163" i="19"/>
  <c r="AK162" i="19"/>
  <c r="AO162" i="19" s="1"/>
  <c r="AK161" i="19"/>
  <c r="AO161" i="19" s="1"/>
  <c r="D153" i="19"/>
  <c r="D152" i="19"/>
  <c r="D151" i="19"/>
  <c r="D150" i="19"/>
  <c r="D149" i="19"/>
  <c r="D148" i="19"/>
  <c r="D147" i="19"/>
  <c r="D145" i="19"/>
  <c r="D144" i="19"/>
  <c r="BE66" i="19"/>
  <c r="AV66" i="19"/>
  <c r="BE65" i="19"/>
  <c r="AV65" i="19"/>
  <c r="BE64" i="19"/>
  <c r="AV64" i="19"/>
  <c r="BE63" i="19"/>
  <c r="AV63" i="19"/>
  <c r="BE62" i="19"/>
  <c r="AV62" i="19"/>
  <c r="BE61" i="19"/>
  <c r="AV61" i="19"/>
  <c r="BE60" i="19"/>
  <c r="AV60" i="19"/>
  <c r="BE59" i="19"/>
  <c r="AV59" i="19"/>
  <c r="BE58" i="19"/>
  <c r="AV58" i="19"/>
  <c r="BE57" i="19"/>
  <c r="AV57" i="19"/>
  <c r="AI15" i="19"/>
  <c r="AU15" i="19" s="1"/>
  <c r="BC15" i="19" s="1"/>
  <c r="D147" i="13"/>
  <c r="D148" i="13"/>
  <c r="D149" i="13"/>
  <c r="D150" i="13"/>
  <c r="D151" i="13"/>
  <c r="D152" i="13"/>
  <c r="D153" i="13"/>
  <c r="D231" i="13"/>
  <c r="N18" i="19" l="1"/>
  <c r="S157" i="19"/>
  <c r="O105" i="19"/>
  <c r="D227" i="13"/>
  <c r="D228" i="13"/>
  <c r="D229" i="13"/>
  <c r="D230" i="13"/>
  <c r="X156" i="16"/>
  <c r="P156" i="16"/>
  <c r="AO155" i="16"/>
  <c r="X153" i="16"/>
  <c r="P153" i="16"/>
  <c r="AO152" i="16"/>
  <c r="X150" i="16"/>
  <c r="P150" i="16"/>
  <c r="AO149" i="16"/>
  <c r="AO143" i="16"/>
  <c r="P144" i="16"/>
  <c r="X144" i="16"/>
  <c r="AO146" i="16"/>
  <c r="P147" i="16"/>
  <c r="X147" i="16"/>
  <c r="C143" i="16"/>
  <c r="C146" i="16"/>
  <c r="C149" i="16"/>
  <c r="C152" i="16"/>
  <c r="C155" i="16"/>
  <c r="Q52" i="16"/>
  <c r="T16" i="14"/>
  <c r="T17" i="14"/>
  <c r="T18" i="14"/>
  <c r="T19" i="14"/>
  <c r="T20" i="14"/>
  <c r="Q13" i="14"/>
  <c r="Q14" i="14"/>
  <c r="Q15" i="14"/>
  <c r="Q16" i="14"/>
  <c r="Q17" i="14"/>
  <c r="Q18" i="14"/>
  <c r="Q19" i="14"/>
  <c r="D20" i="14"/>
  <c r="AP40" i="16"/>
  <c r="BA119" i="16"/>
  <c r="D38" i="14" l="1"/>
  <c r="F38" i="14" s="1"/>
  <c r="D50" i="14"/>
  <c r="F50" i="14" s="1"/>
  <c r="O55" i="19"/>
  <c r="Q20" i="14"/>
  <c r="F26" i="14"/>
  <c r="F26" i="17"/>
  <c r="T12" i="14" l="1"/>
  <c r="T13" i="14"/>
  <c r="T14" i="14"/>
  <c r="T15" i="14"/>
  <c r="D65" i="18"/>
  <c r="X69" i="18"/>
  <c r="X67" i="18"/>
  <c r="J69" i="18"/>
  <c r="J67" i="18"/>
  <c r="AO187" i="13"/>
  <c r="AO188" i="13"/>
  <c r="AK163" i="13"/>
  <c r="M87" i="16" s="1"/>
  <c r="AK164" i="13"/>
  <c r="M88" i="16" s="1"/>
  <c r="AK165" i="13"/>
  <c r="M89" i="16" s="1"/>
  <c r="AO165" i="13"/>
  <c r="AK176" i="13"/>
  <c r="M100" i="16" s="1"/>
  <c r="D145" i="13"/>
  <c r="D146" i="13"/>
  <c r="F36" i="18"/>
  <c r="K11" i="18"/>
  <c r="D39" i="18"/>
  <c r="F39" i="18" s="1"/>
  <c r="AJ11" i="18"/>
  <c r="X61" i="17"/>
  <c r="X59" i="17"/>
  <c r="J61" i="17"/>
  <c r="J59" i="17"/>
  <c r="D57" i="17"/>
  <c r="Z100" i="16" l="1"/>
  <c r="AD100" i="16" s="1"/>
  <c r="Q100" i="16"/>
  <c r="Z87" i="16"/>
  <c r="AD87" i="16" s="1"/>
  <c r="Q87" i="16"/>
  <c r="Z89" i="16"/>
  <c r="AD89" i="16" s="1"/>
  <c r="Q89" i="16"/>
  <c r="Z88" i="16"/>
  <c r="AD88" i="16" s="1"/>
  <c r="Q88" i="16"/>
  <c r="AO176" i="13"/>
  <c r="AO164" i="13"/>
  <c r="AJ24" i="18"/>
  <c r="AN27" i="18"/>
  <c r="AN13" i="18"/>
  <c r="AN12" i="18"/>
  <c r="AN26" i="18"/>
  <c r="AJ30" i="18"/>
  <c r="AJ18" i="17"/>
  <c r="AN18" i="17"/>
  <c r="AJ17" i="17"/>
  <c r="AN17" i="17"/>
  <c r="AJ13" i="17"/>
  <c r="AN13" i="17"/>
  <c r="AJ20" i="17"/>
  <c r="AN20" i="17"/>
  <c r="AJ16" i="17"/>
  <c r="AN16" i="17"/>
  <c r="AJ12" i="17"/>
  <c r="AN12" i="17"/>
  <c r="AJ14" i="17"/>
  <c r="AN14" i="17"/>
  <c r="AJ19" i="17"/>
  <c r="AN19" i="17"/>
  <c r="AJ15" i="17"/>
  <c r="AN15" i="17"/>
  <c r="AO163" i="13"/>
  <c r="AN28" i="18"/>
  <c r="AN24" i="18"/>
  <c r="AN11" i="18"/>
  <c r="AN30" i="18"/>
  <c r="AN29" i="18"/>
  <c r="AN25" i="18"/>
  <c r="AJ12" i="18"/>
  <c r="AJ13" i="18"/>
  <c r="AJ26" i="18"/>
  <c r="AJ27" i="18"/>
  <c r="AJ28" i="18"/>
  <c r="AJ25" i="18"/>
  <c r="AJ29" i="18"/>
  <c r="X58" i="16"/>
  <c r="W58" i="16" s="1"/>
  <c r="Z58" i="16" s="1"/>
  <c r="X59" i="16"/>
  <c r="W59" i="16" s="1"/>
  <c r="Z59" i="16" s="1"/>
  <c r="X60" i="16"/>
  <c r="W60" i="16" s="1"/>
  <c r="Z60" i="16" s="1"/>
  <c r="X55" i="16"/>
  <c r="W55" i="16" s="1"/>
  <c r="Z55" i="16" s="1"/>
  <c r="X56" i="16"/>
  <c r="W56" i="16" s="1"/>
  <c r="Z56" i="16" s="1"/>
  <c r="X57" i="16"/>
  <c r="W57" i="16" s="1"/>
  <c r="Z57" i="16" s="1"/>
  <c r="Z3" i="10"/>
  <c r="F33" i="18" l="1"/>
  <c r="V33" i="18"/>
  <c r="D17" i="17"/>
  <c r="D47" i="17" s="1"/>
  <c r="F47" i="17" s="1"/>
  <c r="AB41" i="11"/>
  <c r="AB40" i="11"/>
  <c r="Q41" i="11"/>
  <c r="Q40" i="11"/>
  <c r="D11" i="17" l="1"/>
  <c r="D12" i="17"/>
  <c r="D30" i="17" s="1"/>
  <c r="F30" i="17" s="1"/>
  <c r="D13" i="17"/>
  <c r="D31" i="17" s="1"/>
  <c r="F31" i="17" s="1"/>
  <c r="D14" i="17"/>
  <c r="D32" i="17" s="1"/>
  <c r="F32" i="17" s="1"/>
  <c r="D15" i="17"/>
  <c r="D33" i="17" s="1"/>
  <c r="F33" i="17" s="1"/>
  <c r="D16" i="17"/>
  <c r="D35" i="17"/>
  <c r="F35" i="17" s="1"/>
  <c r="D18" i="17"/>
  <c r="D19" i="17"/>
  <c r="D20" i="17"/>
  <c r="AN11" i="17"/>
  <c r="V23" i="17" s="1"/>
  <c r="D38" i="17" l="1"/>
  <c r="F38" i="17" s="1"/>
  <c r="D50" i="17"/>
  <c r="F50" i="17" s="1"/>
  <c r="D34" i="17"/>
  <c r="F34" i="17" s="1"/>
  <c r="D46" i="17"/>
  <c r="F46" i="17" s="1"/>
  <c r="D36" i="17"/>
  <c r="F36" i="17" s="1"/>
  <c r="D48" i="17"/>
  <c r="F48" i="17" s="1"/>
  <c r="D37" i="17"/>
  <c r="F37" i="17" s="1"/>
  <c r="D49" i="17"/>
  <c r="F49" i="17" s="1"/>
  <c r="AN52" i="16"/>
  <c r="AJ11" i="17"/>
  <c r="F23" i="17" s="1"/>
  <c r="D42" i="17"/>
  <c r="F42" i="17" s="1"/>
  <c r="D29" i="17"/>
  <c r="F29" i="17" s="1"/>
  <c r="D41" i="17"/>
  <c r="F41" i="17" s="1"/>
  <c r="D45" i="17"/>
  <c r="F45" i="17" s="1"/>
  <c r="D44" i="17"/>
  <c r="F44" i="17" s="1"/>
  <c r="D43" i="17"/>
  <c r="F43" i="17" s="1"/>
  <c r="AN63" i="16" l="1"/>
  <c r="AN170" i="16" l="1"/>
  <c r="X54" i="16"/>
  <c r="W54" i="16" s="1"/>
  <c r="Z54" i="16" s="1"/>
  <c r="X61" i="16"/>
  <c r="W61" i="16" s="1"/>
  <c r="Z61" i="16" s="1"/>
  <c r="X63" i="16"/>
  <c r="W63" i="16" s="1"/>
  <c r="X64" i="16"/>
  <c r="W64" i="16" s="1"/>
  <c r="D57" i="14" l="1"/>
  <c r="AW184" i="16"/>
  <c r="AR184" i="16"/>
  <c r="AM184" i="16"/>
  <c r="AE184" i="16"/>
  <c r="Z184" i="16"/>
  <c r="S184" i="16"/>
  <c r="K184" i="16"/>
  <c r="AW183" i="16"/>
  <c r="AR183" i="16"/>
  <c r="AM183" i="16"/>
  <c r="AE183" i="16"/>
  <c r="Z183" i="16"/>
  <c r="S183" i="16"/>
  <c r="K183" i="16"/>
  <c r="K181" i="16"/>
  <c r="M162" i="16"/>
  <c r="M161" i="16"/>
  <c r="K180" i="16"/>
  <c r="Q170" i="16"/>
  <c r="X141" i="16"/>
  <c r="X138" i="16"/>
  <c r="X135" i="16"/>
  <c r="X132" i="16"/>
  <c r="X129" i="16"/>
  <c r="AO140" i="16"/>
  <c r="AO137" i="16"/>
  <c r="AO134" i="16"/>
  <c r="AO131" i="16"/>
  <c r="AO128" i="16"/>
  <c r="P141" i="16"/>
  <c r="P138" i="16"/>
  <c r="P135" i="16"/>
  <c r="P132" i="16"/>
  <c r="P129" i="16"/>
  <c r="C131" i="16"/>
  <c r="C134" i="16"/>
  <c r="C137" i="16"/>
  <c r="C140" i="16"/>
  <c r="C128" i="16"/>
  <c r="AI15" i="13"/>
  <c r="AU15" i="13" s="1"/>
  <c r="BC15" i="13" s="1"/>
  <c r="N18" i="13" s="1"/>
  <c r="Q109" i="16"/>
  <c r="AU40" i="16"/>
  <c r="D106" i="16"/>
  <c r="D107" i="16"/>
  <c r="D108" i="16"/>
  <c r="D109" i="16"/>
  <c r="D85" i="16"/>
  <c r="D86" i="16"/>
  <c r="X53" i="16"/>
  <c r="BE57" i="13"/>
  <c r="X40" i="16" s="1"/>
  <c r="W40" i="16" s="1"/>
  <c r="AD110" i="16" l="1"/>
  <c r="AD114" i="16"/>
  <c r="AD111" i="16"/>
  <c r="AD115" i="16"/>
  <c r="AD112" i="16"/>
  <c r="AD113" i="16"/>
  <c r="X52" i="16"/>
  <c r="Q108" i="16"/>
  <c r="D52" i="16" l="1"/>
  <c r="D40" i="16"/>
  <c r="AK162" i="13" l="1"/>
  <c r="M86" i="16" s="1"/>
  <c r="AK161" i="13"/>
  <c r="M85" i="16" s="1"/>
  <c r="D144" i="13"/>
  <c r="AN171" i="16" l="1"/>
  <c r="Q86" i="16"/>
  <c r="AO185" i="13"/>
  <c r="Q85" i="16"/>
  <c r="AO162" i="13"/>
  <c r="AO186" i="13"/>
  <c r="AO161" i="13"/>
  <c r="Q106" i="16"/>
  <c r="Q40" i="16"/>
  <c r="AV57" i="13"/>
  <c r="AL40" i="16" s="1"/>
  <c r="S157" i="13" l="1"/>
  <c r="AD61" i="16"/>
  <c r="AD59" i="16"/>
  <c r="AD58" i="16"/>
  <c r="AD60" i="16"/>
  <c r="AD55" i="16"/>
  <c r="AD54" i="16"/>
  <c r="AD57" i="16"/>
  <c r="AD56" i="16"/>
  <c r="AD109" i="16"/>
  <c r="AD108" i="16"/>
  <c r="M40" i="16"/>
  <c r="M117" i="16" s="1"/>
  <c r="Q107" i="16"/>
  <c r="Z63" i="16" l="1"/>
  <c r="AD63" i="16" s="1"/>
  <c r="Z64" i="16"/>
  <c r="Z85" i="16"/>
  <c r="AD85" i="16" s="1"/>
  <c r="Z106" i="16"/>
  <c r="AD106" i="16" s="1"/>
  <c r="Z107" i="16"/>
  <c r="AD107" i="16" s="1"/>
  <c r="AD64" i="16"/>
  <c r="Z86" i="16"/>
  <c r="AD86" i="16" s="1"/>
  <c r="Z40" i="16"/>
  <c r="AD40" i="16" s="1"/>
  <c r="AD9" i="16"/>
  <c r="X61" i="14"/>
  <c r="J61" i="14"/>
  <c r="X59" i="14"/>
  <c r="J59" i="14"/>
  <c r="Q12" i="14"/>
  <c r="Y11" i="14"/>
  <c r="T11" i="14"/>
  <c r="Q11" i="14"/>
  <c r="Q38" i="11"/>
  <c r="Q36" i="11"/>
  <c r="Z34" i="11"/>
  <c r="R34" i="11"/>
  <c r="Q32" i="11"/>
  <c r="Q31" i="11"/>
  <c r="Q29" i="11"/>
  <c r="Q28" i="11"/>
  <c r="U14" i="10"/>
  <c r="U14" i="11" s="1"/>
  <c r="U12" i="10"/>
  <c r="U12" i="11" s="1"/>
  <c r="U11" i="10"/>
  <c r="U11" i="11" s="1"/>
  <c r="D226" i="13"/>
  <c r="D225" i="13"/>
  <c r="D224" i="13"/>
  <c r="D223" i="13"/>
  <c r="D222" i="13"/>
  <c r="BE66" i="13"/>
  <c r="X49" i="16" s="1"/>
  <c r="AV66" i="13"/>
  <c r="AL49" i="16" s="1"/>
  <c r="BE65" i="13"/>
  <c r="X48" i="16" s="1"/>
  <c r="AV65" i="13"/>
  <c r="AL48" i="16" s="1"/>
  <c r="BE64" i="13"/>
  <c r="X47" i="16" s="1"/>
  <c r="AV64" i="13"/>
  <c r="AL47" i="16" s="1"/>
  <c r="BE63" i="13"/>
  <c r="X46" i="16" s="1"/>
  <c r="AV63" i="13"/>
  <c r="AL46" i="16" s="1"/>
  <c r="BE62" i="13"/>
  <c r="X45" i="16" s="1"/>
  <c r="AV62" i="13"/>
  <c r="AL45" i="16" s="1"/>
  <c r="BE61" i="13"/>
  <c r="AV61" i="13"/>
  <c r="AL44" i="16" s="1"/>
  <c r="BE60" i="13"/>
  <c r="AV60" i="13"/>
  <c r="AL43" i="16" s="1"/>
  <c r="AN14" i="14"/>
  <c r="BE59" i="13"/>
  <c r="AV59" i="13"/>
  <c r="AL42" i="16" s="1"/>
  <c r="BE58" i="13"/>
  <c r="AV58" i="13"/>
  <c r="AL41" i="16" s="1"/>
  <c r="X42" i="16" l="1"/>
  <c r="W42" i="16" s="1"/>
  <c r="Z42" i="16" s="1"/>
  <c r="X44" i="16"/>
  <c r="W44" i="16" s="1"/>
  <c r="Z44" i="16" s="1"/>
  <c r="X43" i="16"/>
  <c r="W43" i="16" s="1"/>
  <c r="X41" i="16"/>
  <c r="W41" i="16" s="1"/>
  <c r="Z41" i="16" s="1"/>
  <c r="Y18" i="14"/>
  <c r="W47" i="16"/>
  <c r="Z47" i="16" s="1"/>
  <c r="Y19" i="14"/>
  <c r="W48" i="16"/>
  <c r="Z48" i="16" s="1"/>
  <c r="Y17" i="14"/>
  <c r="W46" i="16"/>
  <c r="Z46" i="16" s="1"/>
  <c r="W45" i="16"/>
  <c r="Z45" i="16" s="1"/>
  <c r="Y16" i="14"/>
  <c r="W49" i="16"/>
  <c r="Z49" i="16" s="1"/>
  <c r="Y20" i="14"/>
  <c r="Y14" i="14"/>
  <c r="Y15" i="14"/>
  <c r="AN19" i="14"/>
  <c r="AN20" i="14"/>
  <c r="Y13" i="14"/>
  <c r="AN18" i="14"/>
  <c r="AN16" i="14"/>
  <c r="AN17" i="14"/>
  <c r="AN13" i="14"/>
  <c r="Y12" i="14"/>
  <c r="AJ14" i="14"/>
  <c r="D11" i="14"/>
  <c r="D41" i="14" s="1"/>
  <c r="D12" i="14"/>
  <c r="D42" i="14" s="1"/>
  <c r="D13" i="14"/>
  <c r="D43" i="14" s="1"/>
  <c r="D14" i="14"/>
  <c r="D15" i="14"/>
  <c r="D16" i="14"/>
  <c r="D46" i="14" s="1"/>
  <c r="D17" i="14"/>
  <c r="D47" i="14" s="1"/>
  <c r="D18" i="14"/>
  <c r="D19" i="14"/>
  <c r="Z43" i="16" l="1"/>
  <c r="AD43" i="16" s="1"/>
  <c r="AD47" i="16"/>
  <c r="AD48" i="16"/>
  <c r="D37" i="14"/>
  <c r="F37" i="14" s="1"/>
  <c r="D49" i="14"/>
  <c r="D36" i="14"/>
  <c r="F36" i="14" s="1"/>
  <c r="D48" i="14"/>
  <c r="F48" i="14" s="1"/>
  <c r="D45" i="14"/>
  <c r="F45" i="14" s="1"/>
  <c r="D44" i="14"/>
  <c r="F44" i="14" s="1"/>
  <c r="O55" i="13"/>
  <c r="AD45" i="16"/>
  <c r="AD46" i="16"/>
  <c r="AD44" i="16"/>
  <c r="AD42" i="16"/>
  <c r="D34" i="14"/>
  <c r="F34" i="14" s="1"/>
  <c r="F46" i="14"/>
  <c r="F49" i="14"/>
  <c r="D35" i="14"/>
  <c r="F35" i="14" s="1"/>
  <c r="F47" i="14"/>
  <c r="AJ17" i="14"/>
  <c r="AJ18" i="14"/>
  <c r="AJ20" i="14"/>
  <c r="AJ15" i="14"/>
  <c r="AN15" i="14"/>
  <c r="AJ19" i="14"/>
  <c r="AN12" i="14"/>
  <c r="AJ16" i="14"/>
  <c r="AN11" i="14"/>
  <c r="D32" i="14"/>
  <c r="F32" i="14" s="1"/>
  <c r="F43" i="14"/>
  <c r="D31" i="14"/>
  <c r="F31" i="14" s="1"/>
  <c r="D30" i="14"/>
  <c r="F30" i="14" s="1"/>
  <c r="F42" i="14"/>
  <c r="D33" i="14"/>
  <c r="F33" i="14" s="1"/>
  <c r="F41" i="14"/>
  <c r="D29" i="14"/>
  <c r="F29" i="14" s="1"/>
  <c r="AD49" i="16" l="1"/>
  <c r="V23" i="14"/>
  <c r="AD41" i="16"/>
  <c r="AN169" i="16"/>
  <c r="AN176" i="16" s="1"/>
  <c r="O31" i="10"/>
  <c r="AJ13" i="14"/>
  <c r="AJ11" i="14"/>
  <c r="AJ12" i="14"/>
  <c r="F23" i="14" l="1"/>
  <c r="W52" i="16"/>
  <c r="Z52" i="16" s="1"/>
  <c r="AD52" i="16" l="1"/>
  <c r="W53" i="16"/>
  <c r="Z53" i="16" s="1"/>
  <c r="AD53" i="16" s="1"/>
  <c r="Z117" i="16" l="1"/>
  <c r="Q168" i="16" s="1"/>
  <c r="AD117" i="16" l="1"/>
  <c r="Q169" i="16" s="1"/>
  <c r="Q176" i="16" s="1"/>
  <c r="AU176" i="16" s="1"/>
  <c r="O33" i="10"/>
  <c r="Q26" i="11"/>
  <c r="O3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user</author>
    <author>car_mg2@d.frontier-di.co.jp</author>
    <author>松本 昌和</author>
    <author>PC</author>
  </authors>
  <commentList>
    <comment ref="AG2" authorId="0" shapeId="0" xr:uid="{92A4E837-9483-4B7E-BC56-0C9DF0A004D4}">
      <text>
        <r>
          <rPr>
            <b/>
            <sz val="9"/>
            <color indexed="81"/>
            <rFont val="游ゴシック"/>
            <family val="3"/>
            <charset val="128"/>
          </rPr>
          <t>数字のみ記入してください。（ハイフンは自動で入力されます）</t>
        </r>
      </text>
    </comment>
    <comment ref="F3" authorId="1" shapeId="0" xr:uid="{4F06CF28-1610-4181-B83F-2D8FEE3A68E0}">
      <text>
        <r>
          <rPr>
            <b/>
            <sz val="9"/>
            <color indexed="81"/>
            <rFont val="游ゴシック"/>
            <family val="3"/>
            <charset val="128"/>
          </rPr>
          <t>事業所様にて申請に必要な内部決裁の際に文書番号を取得されていれば記入してください。</t>
        </r>
      </text>
    </comment>
    <comment ref="AG3" authorId="0" shapeId="0" xr:uid="{AC0D1597-5F2D-4DDF-A7B2-D5AAB06722F1}">
      <text>
        <r>
          <rPr>
            <b/>
            <sz val="9"/>
            <color indexed="81"/>
            <rFont val="游ゴシック"/>
            <family val="3"/>
            <charset val="128"/>
          </rPr>
          <t>補助金受け取り口座に係る情報を記入してください。「個人口座へは原則送金不可」</t>
        </r>
      </text>
    </comment>
    <comment ref="F8" authorId="2" shapeId="0" xr:uid="{057FDDF3-815B-4526-AE68-6CA9520CE35F}">
      <text>
        <r>
          <rPr>
            <b/>
            <sz val="9"/>
            <color theme="1"/>
            <rFont val="游ゴシック"/>
            <family val="3"/>
            <charset val="128"/>
          </rPr>
          <t>日付を西暦で記入してください。
例）2024/1/1→（表示）令和6年1月1日</t>
        </r>
      </text>
    </comment>
    <comment ref="T15" authorId="1" shapeId="0" xr:uid="{498BCC5C-78AF-48E6-B203-D400CFC688C8}">
      <text>
        <r>
          <rPr>
            <b/>
            <sz val="9"/>
            <color indexed="81"/>
            <rFont val="游ゴシック"/>
            <family val="3"/>
            <charset val="128"/>
          </rPr>
          <t>0の場合は空白にせず、0と記入してください。</t>
        </r>
      </text>
    </comment>
    <comment ref="D20" authorId="1" shapeId="0" xr:uid="{8230B962-4787-493A-AD43-28CEAE910C6C}">
      <text>
        <r>
          <rPr>
            <b/>
            <sz val="9"/>
            <color indexed="81"/>
            <rFont val="游ゴシック"/>
            <family val="3"/>
            <charset val="128"/>
          </rPr>
          <t>対象職員の氏名をフルネームで
ご入力ください。</t>
        </r>
      </text>
    </comment>
    <comment ref="W20" authorId="3" shapeId="0" xr:uid="{1B2B5B7B-C7BF-4E81-A0DB-741A4918E5B4}">
      <text>
        <r>
          <rPr>
            <b/>
            <sz val="9"/>
            <color indexed="81"/>
            <rFont val="游ゴシック"/>
            <family val="3"/>
            <charset val="128"/>
          </rPr>
          <t>対象月が複数の場合、各月の給与総支給額の合計額を数字のみで記入してください。</t>
        </r>
      </text>
    </comment>
    <comment ref="AF20" authorId="3" shapeId="0" xr:uid="{04984F2A-45E5-4CE3-8715-E4915CBCD516}">
      <text>
        <r>
          <rPr>
            <b/>
            <sz val="9"/>
            <color theme="1"/>
            <rFont val="游ゴシック"/>
            <family val="3"/>
            <charset val="128"/>
          </rPr>
          <t>対象月に賞与が支給される場合、賞与支給額を数字のみ記入してください。</t>
        </r>
      </text>
    </comment>
    <comment ref="AO20" authorId="4" shapeId="0" xr:uid="{2F30F14C-A75B-45A8-9D9C-8D7E9F52BC3B}">
      <text>
        <r>
          <rPr>
            <b/>
            <sz val="9"/>
            <color theme="1"/>
            <rFont val="游ゴシック"/>
            <family val="3"/>
            <charset val="128"/>
          </rPr>
          <t>法定福利費を申請する場合は根拠書類のご提出をお願いいたします。(指定様式)
※支払い完了次第提出していただく支払証憑から申請金額よりも交付金額が上回ったことが確認された場合、返還対応等が発生する可能性がございます。</t>
        </r>
      </text>
    </comment>
    <comment ref="M21" authorId="0" shapeId="0" xr:uid="{046773A0-EEA7-47FB-8525-D12D96D7807B}">
      <text>
        <r>
          <rPr>
            <b/>
            <sz val="9"/>
            <color indexed="81"/>
            <rFont val="游ゴシック"/>
            <family val="3"/>
            <charset val="128"/>
          </rPr>
          <t>西暦で日付まで記入してください。</t>
        </r>
      </text>
    </comment>
    <comment ref="D56" authorId="1" shapeId="0" xr:uid="{AC40C59C-5E39-47F2-A081-4C75B5908D6F}">
      <text>
        <r>
          <rPr>
            <b/>
            <sz val="9"/>
            <color indexed="81"/>
            <rFont val="游ゴシック"/>
            <family val="3"/>
            <charset val="128"/>
          </rPr>
          <t>カタログまたは見積書記載の機器の正式名称を記入してください。</t>
        </r>
      </text>
    </comment>
    <comment ref="R56" authorId="1" shapeId="0" xr:uid="{0276F213-E5BF-4394-94B0-9C7EAD0A61D0}">
      <text>
        <r>
          <rPr>
            <b/>
            <sz val="9"/>
            <color indexed="81"/>
            <rFont val="游ゴシック"/>
            <family val="3"/>
            <charset val="128"/>
          </rPr>
          <t>カタログまたは見積書記載の機器の型番を
記入してください。</t>
        </r>
      </text>
    </comment>
    <comment ref="AS56" authorId="1" shapeId="0" xr:uid="{8167FBA8-E4B6-4BFC-A09C-881B99C0A45C}">
      <text>
        <r>
          <rPr>
            <b/>
            <sz val="9"/>
            <color indexed="81"/>
            <rFont val="游ゴシック"/>
            <family val="3"/>
            <charset val="128"/>
          </rPr>
          <t>日付を西暦で記入してください。
例）2026/1/1
→（表示）R08.1.1</t>
        </r>
      </text>
    </comment>
    <comment ref="AA57" authorId="0" shapeId="0" xr:uid="{4F9E8A3D-B45B-4883-94D4-BDAADD67C3D5}">
      <text>
        <r>
          <rPr>
            <b/>
            <sz val="9"/>
            <color indexed="81"/>
            <rFont val="游ゴシック"/>
            <family val="3"/>
            <charset val="128"/>
          </rPr>
          <t>・税抜き額の数字のみ記入してください。
・設置工事費、配送代は補助対象外です。
　※金額に含めないでください。</t>
        </r>
      </text>
    </comment>
    <comment ref="L73" authorId="1" shapeId="0" xr:uid="{E55AB60E-DB93-407E-8327-1A9F336D627D}">
      <text>
        <r>
          <rPr>
            <b/>
            <sz val="9"/>
            <color indexed="81"/>
            <rFont val="游ゴシック"/>
            <family val="3"/>
            <charset val="128"/>
          </rPr>
          <t>機器を新たに導入する場合は「導入」、
既にある機器を追加購入する場合は「増設」を選択してください。</t>
        </r>
      </text>
    </comment>
    <comment ref="U73" authorId="0" shapeId="0" xr:uid="{2901E218-2386-4DE2-A0C9-321D5000F93C}">
      <text>
        <r>
          <rPr>
            <b/>
            <sz val="9"/>
            <color indexed="81"/>
            <rFont val="游ゴシック"/>
            <family val="3"/>
            <charset val="128"/>
          </rPr>
          <t>公募申請時の成果・効果調書【様式３】に記載頂いた内容を参考に記入してください。</t>
        </r>
      </text>
    </comment>
    <comment ref="U107" authorId="1" shapeId="0" xr:uid="{2ACE53AD-286F-4EA8-9885-50B5A8B215A0}">
      <text>
        <r>
          <rPr>
            <b/>
            <sz val="9"/>
            <color indexed="81"/>
            <rFont val="游ゴシック"/>
            <family val="3"/>
            <charset val="128"/>
          </rPr>
          <t>日付を西暦で記入してください。
例）2026/1/1
→（表示）令和08年1月1日</t>
        </r>
      </text>
    </comment>
    <comment ref="BB107" authorId="1" shapeId="0" xr:uid="{5FD353DB-2514-4E85-B2AB-1F784CD7C766}">
      <text>
        <r>
          <rPr>
            <b/>
            <sz val="9"/>
            <color indexed="81"/>
            <rFont val="游ゴシック"/>
            <family val="3"/>
            <charset val="128"/>
          </rPr>
          <t>求人掲載したホームページのURLまたは添付したファイルのファイル名を記入してください</t>
        </r>
      </text>
    </comment>
    <comment ref="AH108" authorId="0" shapeId="0" xr:uid="{0159EEA5-9D67-4FDA-B427-F5A12FE178CE}">
      <text>
        <r>
          <rPr>
            <b/>
            <sz val="9"/>
            <color indexed="81"/>
            <rFont val="游ゴシック"/>
            <family val="3"/>
            <charset val="128"/>
          </rPr>
          <t>数字のみ記入してください。</t>
        </r>
      </text>
    </comment>
    <comment ref="D120" authorId="1" shapeId="0" xr:uid="{707654DC-1305-473F-B0C6-29908FC74BF7}">
      <text>
        <r>
          <rPr>
            <b/>
            <sz val="9"/>
            <color indexed="81"/>
            <rFont val="游ゴシック"/>
            <family val="3"/>
            <charset val="128"/>
          </rPr>
          <t>雇用した対象職員の氏名をフルネームで記入してください。</t>
        </r>
      </text>
    </comment>
    <comment ref="M120" authorId="1" shapeId="0" xr:uid="{E136C88C-F70B-488A-BDD1-ACE9FF419AED}">
      <text>
        <r>
          <rPr>
            <b/>
            <sz val="9"/>
            <color indexed="81"/>
            <rFont val="游ゴシック"/>
            <family val="3"/>
            <charset val="128"/>
          </rPr>
          <t>雇用契約書等の雇用開始日を西暦で記入してください。
例）2026/1/1→（表示）令和08年1月1日
※年度内（令和8年3月31日）に雇用していること</t>
        </r>
      </text>
    </comment>
    <comment ref="U120" authorId="1" shapeId="0" xr:uid="{E7E84B3C-21C9-45A0-BEED-C618B9762410}">
      <text>
        <r>
          <rPr>
            <b/>
            <sz val="9"/>
            <color indexed="81"/>
            <rFont val="游ゴシック"/>
            <family val="3"/>
            <charset val="128"/>
          </rPr>
          <t>数字のみ記入してください。</t>
        </r>
      </text>
    </comment>
    <comment ref="R143" authorId="1" shapeId="0" xr:uid="{915CEEC9-0C8B-4A92-B851-57509CFC303F}">
      <text>
        <r>
          <rPr>
            <b/>
            <sz val="9"/>
            <color indexed="81"/>
            <rFont val="游ゴシック"/>
            <family val="3"/>
            <charset val="128"/>
          </rPr>
          <t>採用できなかった場合のみ、記入してください。</t>
        </r>
      </text>
    </comment>
    <comment ref="B157" authorId="0" shapeId="0" xr:uid="{67B1616A-B86D-4276-B2DF-1AF1A7A54ABC}">
      <text>
        <r>
          <rPr>
            <b/>
            <sz val="9"/>
            <color theme="1"/>
            <rFont val="游ゴシック"/>
            <family val="3"/>
            <charset val="128"/>
          </rPr>
          <t>※注意
参加報告書、開催報告書の作成が別途必要となります。</t>
        </r>
      </text>
    </comment>
    <comment ref="AC160" authorId="0" shapeId="0" xr:uid="{2F310384-2C83-4381-8E7A-FB71B8A2CF82}">
      <text>
        <r>
          <rPr>
            <b/>
            <sz val="9"/>
            <color indexed="81"/>
            <rFont val="游ゴシック"/>
            <family val="3"/>
            <charset val="128"/>
          </rPr>
          <t>金額入力欄には数字のみ記入してください。</t>
        </r>
      </text>
    </comment>
    <comment ref="BA160" authorId="1" shapeId="0" xr:uid="{12E4E44D-4E2A-41C1-A050-B2BFB61E5D42}">
      <text>
        <r>
          <rPr>
            <b/>
            <sz val="9"/>
            <color indexed="81"/>
            <rFont val="游ゴシック"/>
            <family val="3"/>
            <charset val="128"/>
          </rPr>
          <t>参加者１名に対して１行記入してください。</t>
        </r>
      </text>
    </comment>
    <comment ref="L199" authorId="1" shapeId="0" xr:uid="{7FB1FEFA-5E14-453C-BDC2-F833363747CF}">
      <text>
        <r>
          <rPr>
            <b/>
            <sz val="9"/>
            <color indexed="81"/>
            <rFont val="游ゴシック"/>
            <family val="3"/>
            <charset val="128"/>
          </rPr>
          <t>公募申請時　成果・効果調書【様式３】を参考に申請される費目について総合的にご記入ください。</t>
        </r>
      </text>
    </comment>
    <comment ref="C209" authorId="1" shapeId="0" xr:uid="{D99898A0-A27E-4807-948C-4B8AC0A798C1}">
      <text>
        <r>
          <rPr>
            <b/>
            <sz val="9"/>
            <color indexed="81"/>
            <rFont val="游ゴシック"/>
            <family val="3"/>
            <charset val="128"/>
          </rPr>
          <t>郵便番号と住所を全て記入してください。</t>
        </r>
      </text>
    </comment>
    <comment ref="K210" authorId="1" shapeId="0" xr:uid="{CCAE02B0-BB24-4D47-B93F-AF802F700B31}">
      <text>
        <r>
          <rPr>
            <b/>
            <sz val="9"/>
            <color indexed="81"/>
            <rFont val="游ゴシック"/>
            <family val="3"/>
            <charset val="128"/>
          </rPr>
          <t>所属がなければ施設名を記入してください。</t>
        </r>
      </text>
    </comment>
    <comment ref="AP210" authorId="1" shapeId="0" xr:uid="{5C0DF06C-2704-4109-B0CF-86C43D9E6289}">
      <text>
        <r>
          <rPr>
            <b/>
            <sz val="9"/>
            <color indexed="81"/>
            <rFont val="游ゴシック"/>
            <family val="3"/>
            <charset val="128"/>
          </rPr>
          <t>FAXがない場合は入力不要です。</t>
        </r>
      </text>
    </comment>
    <comment ref="C211" authorId="1" shapeId="0" xr:uid="{AEB3A317-2BAA-43CE-BF60-D330689ABCA9}">
      <text>
        <r>
          <rPr>
            <b/>
            <sz val="9"/>
            <color indexed="81"/>
            <rFont val="游ゴシック"/>
            <family val="3"/>
            <charset val="128"/>
          </rPr>
          <t>担当者が1名しかいない場合は1名のみ記入してください。</t>
        </r>
      </text>
    </comment>
    <comment ref="R216" authorId="1" shapeId="0" xr:uid="{05080DBC-0B22-4CCD-93F3-102F43399355}">
      <text>
        <r>
          <rPr>
            <b/>
            <sz val="9"/>
            <color indexed="81"/>
            <rFont val="游ゴシック"/>
            <family val="3"/>
            <charset val="128"/>
          </rPr>
          <t>メールアドレスではなく電話番号を記入してください。</t>
        </r>
      </text>
    </comment>
    <comment ref="W233" authorId="1" shapeId="0" xr:uid="{9F85513C-8027-4E56-89BE-865654EC893D}">
      <text>
        <r>
          <rPr>
            <b/>
            <sz val="9"/>
            <color indexed="81"/>
            <rFont val="游ゴシック"/>
            <family val="3"/>
            <charset val="128"/>
          </rPr>
          <t>施設支援費対象の器具の検収を行った日、検収員情報を記入してください。
※検収日がない場合は、納品日を記入してください。
※複数申請がある場合は、一番最後の日付（検収日、納品日）を記入してください。</t>
        </r>
      </text>
    </comment>
    <comment ref="W238" authorId="1" shapeId="0" xr:uid="{03DD352B-90E2-4D4D-BBB6-1F334F000390}">
      <text>
        <r>
          <rPr>
            <b/>
            <sz val="9"/>
            <color theme="1"/>
            <rFont val="游ゴシック"/>
            <family val="3"/>
            <charset val="128"/>
          </rPr>
          <t>求人情報発信費の就職情報掲載等の検収を行った日、検収員情報を記入してください。
検収日がない場合には、求人広告等申請に対しては、「掲載終了日」
パンフレット等の制作物に対しては、「納品日」を記入してください。
※複数申請がある場合は、一番最後の日付（検収日、掲載終了日、納品日）を記入してください。</t>
        </r>
      </text>
    </comment>
    <comment ref="W243" authorId="1" shapeId="0" xr:uid="{20D34636-D0EF-459E-A33D-7A771ECB775B}">
      <text>
        <r>
          <rPr>
            <b/>
            <sz val="9"/>
            <color indexed="81"/>
            <rFont val="游ゴシック"/>
            <family val="3"/>
            <charset val="128"/>
          </rPr>
          <t>職業紹介等に係る検収員情報を記入してください。
※検収日は雇用開始日となるので自動反映されます。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car_mg2@d.frontier-di.co.jp</author>
  </authors>
  <commentList>
    <comment ref="Z3" authorId="0" shapeId="0" xr:uid="{00000000-0006-0000-0300-000001000000}">
      <text>
        <r>
          <rPr>
            <b/>
            <sz val="11"/>
            <color theme="1"/>
            <rFont val="游ゴシック"/>
            <family val="3"/>
            <charset val="128"/>
          </rPr>
          <t>空欄でお願い致します。</t>
        </r>
      </text>
    </comment>
  </commentList>
</comments>
</file>

<file path=xl/sharedStrings.xml><?xml version="1.0" encoding="utf-8"?>
<sst xmlns="http://schemas.openxmlformats.org/spreadsheetml/2006/main" count="818" uniqueCount="383">
  <si>
    <t>【入力シート】自動車事故被害者受入環境整備事業　★新設等支援費（令和８年２月までに事業完了の場合）</t>
    <rPh sb="1" eb="3">
      <t>ニュウリョク</t>
    </rPh>
    <rPh sb="25" eb="31">
      <t>シンセツトウシエンヒ</t>
    </rPh>
    <rPh sb="35" eb="36">
      <t>ネン</t>
    </rPh>
    <rPh sb="37" eb="38">
      <t>ツキ</t>
    </rPh>
    <rPh sb="41" eb="43">
      <t>ジギョウ</t>
    </rPh>
    <rPh sb="43" eb="45">
      <t>カンリョウ</t>
    </rPh>
    <rPh sb="46" eb="48">
      <t>バアイ</t>
    </rPh>
    <phoneticPr fontId="4"/>
  </si>
  <si>
    <t>郵便番号</t>
    <rPh sb="0" eb="2">
      <t>ユウビン</t>
    </rPh>
    <rPh sb="2" eb="4">
      <t>バンゴウ</t>
    </rPh>
    <phoneticPr fontId="4"/>
  </si>
  <si>
    <t>文書番号</t>
    <rPh sb="0" eb="2">
      <t>ブンショ</t>
    </rPh>
    <rPh sb="2" eb="4">
      <t>バンゴウ</t>
    </rPh>
    <phoneticPr fontId="4"/>
  </si>
  <si>
    <t>受取人住所</t>
    <rPh sb="0" eb="2">
      <t>ウケトリ</t>
    </rPh>
    <rPh sb="2" eb="3">
      <t>ニン</t>
    </rPh>
    <rPh sb="3" eb="5">
      <t>ジュウショ</t>
    </rPh>
    <phoneticPr fontId="4"/>
  </si>
  <si>
    <t>住所</t>
    <rPh sb="0" eb="2">
      <t>ジュウショ</t>
    </rPh>
    <phoneticPr fontId="4"/>
  </si>
  <si>
    <t>東京都千代田区霞が関2-1-3</t>
    <rPh sb="0" eb="3">
      <t>トウキョウト</t>
    </rPh>
    <rPh sb="3" eb="7">
      <t>チヨダク</t>
    </rPh>
    <rPh sb="7" eb="8">
      <t>カスミ</t>
    </rPh>
    <rPh sb="9" eb="10">
      <t>セキ</t>
    </rPh>
    <phoneticPr fontId="4"/>
  </si>
  <si>
    <t>申請日</t>
    <rPh sb="0" eb="3">
      <t>シンセイビ</t>
    </rPh>
    <phoneticPr fontId="4"/>
  </si>
  <si>
    <t>ﾌﾘｶﾞﾅ</t>
  </si>
  <si>
    <t>ﾄｳｷｮｳﾄﾁﾖﾀﾞｸｶｽﾐｶﾞｾｷ</t>
  </si>
  <si>
    <t>口座名義人</t>
    <rPh sb="0" eb="2">
      <t>コウザ</t>
    </rPh>
    <rPh sb="2" eb="5">
      <t>メイギニン</t>
    </rPh>
    <phoneticPr fontId="4"/>
  </si>
  <si>
    <t>氏名</t>
    <rPh sb="0" eb="2">
      <t>シメイ</t>
    </rPh>
    <phoneticPr fontId="4"/>
  </si>
  <si>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4"/>
  </si>
  <si>
    <t>法人・施設名</t>
    <rPh sb="0" eb="2">
      <t>ホウジン</t>
    </rPh>
    <rPh sb="3" eb="5">
      <t>シセツ</t>
    </rPh>
    <rPh sb="5" eb="6">
      <t>メイ</t>
    </rPh>
    <phoneticPr fontId="4"/>
  </si>
  <si>
    <t>社会福祉法人国交会 自動車苑　保障ハウス</t>
    <rPh sb="2" eb="4">
      <t>フクシ</t>
    </rPh>
    <rPh sb="10" eb="13">
      <t>ジドウシャ</t>
    </rPh>
    <rPh sb="13" eb="14">
      <t>エン</t>
    </rPh>
    <rPh sb="15" eb="17">
      <t>ホショウ</t>
    </rPh>
    <phoneticPr fontId="4"/>
  </si>
  <si>
    <t>ｼｬｶｲﾌｸｼﾎｳｼﾞﾝｺｯｺｳｶｲ ｼﾞﾄﾞｳｼｬｴﾝ ﾘｼﾞﾁｮｳ ｺｸﾄﾞ ﾀﾛｳ</t>
  </si>
  <si>
    <t>代表者役職・名前</t>
    <rPh sb="0" eb="3">
      <t>ダイヒョウシャ</t>
    </rPh>
    <rPh sb="3" eb="5">
      <t>ヤクショク</t>
    </rPh>
    <rPh sb="6" eb="7">
      <t>メイ</t>
    </rPh>
    <rPh sb="7" eb="8">
      <t>マエ</t>
    </rPh>
    <phoneticPr fontId="4"/>
  </si>
  <si>
    <t>理事長　国土　太郎</t>
    <rPh sb="0" eb="3">
      <t>リジチョウ</t>
    </rPh>
    <rPh sb="4" eb="6">
      <t>コクド</t>
    </rPh>
    <rPh sb="7" eb="9">
      <t>タロウ</t>
    </rPh>
    <phoneticPr fontId="4"/>
  </si>
  <si>
    <t>振込先金融機関</t>
    <rPh sb="0" eb="3">
      <t>フリコミサキ</t>
    </rPh>
    <rPh sb="3" eb="5">
      <t>キンユウ</t>
    </rPh>
    <rPh sb="5" eb="7">
      <t>キカン</t>
    </rPh>
    <phoneticPr fontId="4"/>
  </si>
  <si>
    <t>国土交通銀行</t>
    <rPh sb="0" eb="2">
      <t>コクド</t>
    </rPh>
    <rPh sb="2" eb="4">
      <t>コウツウ</t>
    </rPh>
    <rPh sb="4" eb="6">
      <t>ギンコウ</t>
    </rPh>
    <phoneticPr fontId="4"/>
  </si>
  <si>
    <t>金融機関コード</t>
    <rPh sb="0" eb="4">
      <t>キンユウキカン</t>
    </rPh>
    <phoneticPr fontId="4"/>
  </si>
  <si>
    <t>1234</t>
    <phoneticPr fontId="4"/>
  </si>
  <si>
    <t>開設日</t>
    <rPh sb="0" eb="3">
      <t>カイセツビ</t>
    </rPh>
    <phoneticPr fontId="4"/>
  </si>
  <si>
    <t>支店</t>
    <rPh sb="0" eb="2">
      <t>シテン</t>
    </rPh>
    <phoneticPr fontId="4"/>
  </si>
  <si>
    <t>霞ヶ関支店</t>
    <rPh sb="0" eb="3">
      <t>カスミガセキ</t>
    </rPh>
    <rPh sb="3" eb="5">
      <t>シテン</t>
    </rPh>
    <phoneticPr fontId="4"/>
  </si>
  <si>
    <t>支店コード</t>
    <rPh sb="0" eb="2">
      <t>シテン</t>
    </rPh>
    <phoneticPr fontId="4"/>
  </si>
  <si>
    <t>123</t>
    <phoneticPr fontId="4"/>
  </si>
  <si>
    <t>預金種別</t>
    <rPh sb="0" eb="2">
      <t>ヨキン</t>
    </rPh>
    <rPh sb="2" eb="4">
      <t>シュベツ</t>
    </rPh>
    <phoneticPr fontId="4"/>
  </si>
  <si>
    <t>普通預金</t>
    <rPh sb="0" eb="2">
      <t>フツウ</t>
    </rPh>
    <rPh sb="2" eb="4">
      <t>ヨキン</t>
    </rPh>
    <phoneticPr fontId="4"/>
  </si>
  <si>
    <t>口座番号</t>
    <rPh sb="0" eb="2">
      <t>コウザ</t>
    </rPh>
    <rPh sb="2" eb="4">
      <t>バンゴウ</t>
    </rPh>
    <phoneticPr fontId="4"/>
  </si>
  <si>
    <t>0123456</t>
    <phoneticPr fontId="6"/>
  </si>
  <si>
    <t>税抜き申請・税込み申請の別</t>
    <rPh sb="0" eb="2">
      <t>ゼイヌ</t>
    </rPh>
    <rPh sb="3" eb="5">
      <t>シンセイ</t>
    </rPh>
    <rPh sb="6" eb="8">
      <t>ゼイコ</t>
    </rPh>
    <rPh sb="9" eb="11">
      <t>シンセイ</t>
    </rPh>
    <rPh sb="12" eb="13">
      <t>ベツ</t>
    </rPh>
    <phoneticPr fontId="4"/>
  </si>
  <si>
    <t>税抜き</t>
  </si>
  <si>
    <t>補助限度額</t>
    <rPh sb="0" eb="2">
      <t>ホジョ</t>
    </rPh>
    <rPh sb="2" eb="5">
      <t>ゲンドガク</t>
    </rPh>
    <phoneticPr fontId="4"/>
  </si>
  <si>
    <t>申請日時点における入所者の状況</t>
    <rPh sb="0" eb="5">
      <t>シンセイビジテン</t>
    </rPh>
    <rPh sb="9" eb="11">
      <t>ニュウショ</t>
    </rPh>
    <rPh sb="11" eb="12">
      <t>シャ</t>
    </rPh>
    <rPh sb="13" eb="15">
      <t>ジョウキョウ</t>
    </rPh>
    <phoneticPr fontId="4"/>
  </si>
  <si>
    <t>定員</t>
    <rPh sb="0" eb="2">
      <t>テイイン</t>
    </rPh>
    <phoneticPr fontId="4"/>
  </si>
  <si>
    <t>名</t>
    <rPh sb="0" eb="1">
      <t>メイ</t>
    </rPh>
    <phoneticPr fontId="4"/>
  </si>
  <si>
    <t>入居者数</t>
    <rPh sb="0" eb="3">
      <t>ニュウキョシャ</t>
    </rPh>
    <rPh sb="3" eb="4">
      <t>スウ</t>
    </rPh>
    <phoneticPr fontId="4"/>
  </si>
  <si>
    <t>うち重度後遺障害者数（A）※</t>
    <rPh sb="2" eb="4">
      <t>ジュウド</t>
    </rPh>
    <rPh sb="4" eb="6">
      <t>コウイ</t>
    </rPh>
    <rPh sb="6" eb="9">
      <t>ショウガイシャ</t>
    </rPh>
    <rPh sb="9" eb="10">
      <t>スウ</t>
    </rPh>
    <phoneticPr fontId="4"/>
  </si>
  <si>
    <t>名</t>
  </si>
  <si>
    <t>申請日以降具体的な入所の見込みがある重度後遺障害者数（B）※</t>
    <rPh sb="0" eb="3">
      <t>シンセイビ</t>
    </rPh>
    <rPh sb="3" eb="5">
      <t>イコウ</t>
    </rPh>
    <rPh sb="5" eb="8">
      <t>グタイテキ</t>
    </rPh>
    <rPh sb="9" eb="11">
      <t>ニュウショ</t>
    </rPh>
    <rPh sb="12" eb="14">
      <t>ミコ</t>
    </rPh>
    <rPh sb="18" eb="25">
      <t>ジュウドコウイショウガイシャ</t>
    </rPh>
    <rPh sb="25" eb="26">
      <t>スウ</t>
    </rPh>
    <phoneticPr fontId="4"/>
  </si>
  <si>
    <t>令和７年度末時点の重度後遺障害者数（A＋B）※</t>
  </si>
  <si>
    <t>重度後遺障害者の割合</t>
    <rPh sb="0" eb="7">
      <t>ジュウドコウイショウガイシャ</t>
    </rPh>
    <rPh sb="8" eb="10">
      <t>ワリアイ</t>
    </rPh>
    <phoneticPr fontId="4"/>
  </si>
  <si>
    <t>補助率</t>
    <rPh sb="0" eb="3">
      <t>ホジョリツ</t>
    </rPh>
    <phoneticPr fontId="4"/>
  </si>
  <si>
    <t>※当該事業における自動車事故被害者数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17" eb="18">
      <t>スウ</t>
    </rPh>
    <rPh sb="76" eb="78">
      <t>トウキュウ</t>
    </rPh>
    <rPh sb="78" eb="80">
      <t>ニンテイ</t>
    </rPh>
    <rPh sb="81" eb="82">
      <t>ウ</t>
    </rPh>
    <rPh sb="84" eb="85">
      <t>シャ</t>
    </rPh>
    <phoneticPr fontId="4"/>
  </si>
  <si>
    <t>（１）人材雇用費</t>
  </si>
  <si>
    <t>交付申請額</t>
    <rPh sb="0" eb="2">
      <t>コウフ</t>
    </rPh>
    <rPh sb="2" eb="5">
      <t>シンセイガク</t>
    </rPh>
    <phoneticPr fontId="4"/>
  </si>
  <si>
    <t>人材雇用費補助申請額算出書</t>
    <phoneticPr fontId="4"/>
  </si>
  <si>
    <t>人数</t>
    <rPh sb="0" eb="2">
      <t>ニンズウ</t>
    </rPh>
    <phoneticPr fontId="4"/>
  </si>
  <si>
    <t>職員氏名</t>
    <rPh sb="0" eb="4">
      <t>ショクインシメイ</t>
    </rPh>
    <phoneticPr fontId="4"/>
  </si>
  <si>
    <t>職員の職種</t>
    <rPh sb="0" eb="2">
      <t>ショクイン</t>
    </rPh>
    <rPh sb="3" eb="5">
      <t>ショクシュ</t>
    </rPh>
    <phoneticPr fontId="4"/>
  </si>
  <si>
    <t>雇用開始月</t>
    <rPh sb="0" eb="2">
      <t>コヨウ</t>
    </rPh>
    <rPh sb="2" eb="4">
      <t>カイシ</t>
    </rPh>
    <rPh sb="4" eb="5">
      <t>ツキ</t>
    </rPh>
    <phoneticPr fontId="4"/>
  </si>
  <si>
    <t>対象月数</t>
    <rPh sb="0" eb="2">
      <t>タイショウ</t>
    </rPh>
    <rPh sb="2" eb="4">
      <t>ツキスウ</t>
    </rPh>
    <phoneticPr fontId="4"/>
  </si>
  <si>
    <t>対象月の給与総支給額</t>
    <rPh sb="0" eb="2">
      <t>タイショウ</t>
    </rPh>
    <rPh sb="2" eb="3">
      <t>ヅキ</t>
    </rPh>
    <rPh sb="4" eb="6">
      <t>キュウヨ</t>
    </rPh>
    <rPh sb="6" eb="7">
      <t>ソウ</t>
    </rPh>
    <rPh sb="7" eb="9">
      <t>シキュウ</t>
    </rPh>
    <rPh sb="9" eb="10">
      <t>ガク</t>
    </rPh>
    <phoneticPr fontId="4"/>
  </si>
  <si>
    <t>対象月の賞与支給額</t>
    <rPh sb="0" eb="2">
      <t>タイショウ</t>
    </rPh>
    <rPh sb="2" eb="3">
      <t>ヅキ</t>
    </rPh>
    <rPh sb="4" eb="6">
      <t>ショウヨ</t>
    </rPh>
    <rPh sb="6" eb="8">
      <t>シキュウ</t>
    </rPh>
    <rPh sb="8" eb="9">
      <t>ガク</t>
    </rPh>
    <phoneticPr fontId="4"/>
  </si>
  <si>
    <t>対象月の法定福利費</t>
    <rPh sb="0" eb="3">
      <t>タイショウヅキ</t>
    </rPh>
    <rPh sb="4" eb="6">
      <t>ホウテイ</t>
    </rPh>
    <rPh sb="6" eb="8">
      <t>フクリ</t>
    </rPh>
    <rPh sb="8" eb="9">
      <t>ヒ</t>
    </rPh>
    <phoneticPr fontId="4"/>
  </si>
  <si>
    <t>山田太郎</t>
    <rPh sb="0" eb="2">
      <t>ヤマダ</t>
    </rPh>
    <rPh sb="2" eb="4">
      <t>タロウ</t>
    </rPh>
    <phoneticPr fontId="6"/>
  </si>
  <si>
    <t>世話人</t>
    <rPh sb="0" eb="3">
      <t>セワニン</t>
    </rPh>
    <phoneticPr fontId="4"/>
  </si>
  <si>
    <t>鈴木次郎</t>
    <rPh sb="0" eb="2">
      <t>スズキ</t>
    </rPh>
    <rPh sb="2" eb="4">
      <t>ジロウ</t>
    </rPh>
    <phoneticPr fontId="6"/>
  </si>
  <si>
    <t>渡辺三郎</t>
    <rPh sb="0" eb="2">
      <t>ワタナベ</t>
    </rPh>
    <rPh sb="2" eb="4">
      <t>サブロウ</t>
    </rPh>
    <phoneticPr fontId="6"/>
  </si>
  <si>
    <t>介護職員</t>
    <rPh sb="0" eb="2">
      <t>カイゴ</t>
    </rPh>
    <rPh sb="2" eb="4">
      <t>ショクイン</t>
    </rPh>
    <phoneticPr fontId="4"/>
  </si>
  <si>
    <t>長谷川四郎</t>
    <rPh sb="0" eb="3">
      <t>ハセガワ</t>
    </rPh>
    <rPh sb="3" eb="5">
      <t>シロウ</t>
    </rPh>
    <phoneticPr fontId="6"/>
  </si>
  <si>
    <t>生活相談員</t>
    <rPh sb="0" eb="5">
      <t>セイカツソウダンイン</t>
    </rPh>
    <phoneticPr fontId="4"/>
  </si>
  <si>
    <t>黒井五郎</t>
    <rPh sb="0" eb="2">
      <t>クロイ</t>
    </rPh>
    <rPh sb="2" eb="4">
      <t>ゴロウ</t>
    </rPh>
    <phoneticPr fontId="6"/>
  </si>
  <si>
    <t>生活支援員</t>
    <rPh sb="0" eb="5">
      <t>セイカツシエンイン</t>
    </rPh>
    <phoneticPr fontId="4"/>
  </si>
  <si>
    <t>村田六郎</t>
    <rPh sb="0" eb="2">
      <t>ムラタ</t>
    </rPh>
    <rPh sb="2" eb="4">
      <t>ロクロウ</t>
    </rPh>
    <phoneticPr fontId="6"/>
  </si>
  <si>
    <t>看護師</t>
    <rPh sb="0" eb="3">
      <t>カンゴシ</t>
    </rPh>
    <phoneticPr fontId="4"/>
  </si>
  <si>
    <t>（２）施設支援費</t>
    <rPh sb="3" eb="5">
      <t>シセツ</t>
    </rPh>
    <rPh sb="5" eb="8">
      <t>シエンヒ</t>
    </rPh>
    <phoneticPr fontId="4"/>
  </si>
  <si>
    <t>税抜金額</t>
    <rPh sb="0" eb="2">
      <t>ゼイヌ</t>
    </rPh>
    <rPh sb="2" eb="4">
      <t>キンガク</t>
    </rPh>
    <phoneticPr fontId="4"/>
  </si>
  <si>
    <t>消費税</t>
    <rPh sb="0" eb="3">
      <t>ショウヒゼイ</t>
    </rPh>
    <phoneticPr fontId="4"/>
  </si>
  <si>
    <t>税込金額</t>
    <rPh sb="0" eb="2">
      <t>ゼイコ</t>
    </rPh>
    <rPh sb="2" eb="4">
      <t>キンガク</t>
    </rPh>
    <phoneticPr fontId="4"/>
  </si>
  <si>
    <t>補助金対象経費</t>
    <rPh sb="0" eb="3">
      <t>ホジョキン</t>
    </rPh>
    <rPh sb="3" eb="5">
      <t>タイショウ</t>
    </rPh>
    <rPh sb="5" eb="7">
      <t>ケイヒ</t>
    </rPh>
    <phoneticPr fontId="4"/>
  </si>
  <si>
    <t>分類</t>
    <rPh sb="0" eb="2">
      <t>ブンルイ</t>
    </rPh>
    <phoneticPr fontId="4"/>
  </si>
  <si>
    <t>購入機器名</t>
    <rPh sb="0" eb="2">
      <t>コウニュウ</t>
    </rPh>
    <rPh sb="2" eb="5">
      <t>キキメイ</t>
    </rPh>
    <phoneticPr fontId="4"/>
  </si>
  <si>
    <t>メーカー名</t>
    <rPh sb="4" eb="5">
      <t>メイ</t>
    </rPh>
    <phoneticPr fontId="4"/>
  </si>
  <si>
    <t>型番</t>
    <rPh sb="0" eb="2">
      <t>カタバン</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</si>
  <si>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</si>
  <si>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</si>
  <si>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</si>
  <si>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</si>
  <si>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納品日</t>
    <rPh sb="0" eb="3">
      <t>ノウヒンビ</t>
    </rPh>
    <phoneticPr fontId="4"/>
  </si>
  <si>
    <t>実施年月</t>
    <rPh sb="0" eb="2">
      <t>ジッシ</t>
    </rPh>
    <rPh sb="2" eb="4">
      <t>ネンゲツ</t>
    </rPh>
    <phoneticPr fontId="4"/>
  </si>
  <si>
    <t>医用テレメータ</t>
  </si>
  <si>
    <t>○○○(株)</t>
    <rPh sb="3" eb="6">
      <t>カブ</t>
    </rPh>
    <phoneticPr fontId="4"/>
  </si>
  <si>
    <t>XX-XXXX</t>
    <phoneticPr fontId="9"/>
  </si>
  <si>
    <t>式</t>
    <rPh sb="0" eb="1">
      <t>シキ</t>
    </rPh>
    <phoneticPr fontId="4"/>
  </si>
  <si>
    <t>チルトテーブル</t>
  </si>
  <si>
    <t>XX-XXXX</t>
  </si>
  <si>
    <t>リクライニング車椅子</t>
  </si>
  <si>
    <t>台</t>
    <rPh sb="0" eb="1">
      <t>ダイ</t>
    </rPh>
    <phoneticPr fontId="4"/>
  </si>
  <si>
    <t>特殊浴槽</t>
    <rPh sb="0" eb="2">
      <t>トクシュ</t>
    </rPh>
    <rPh sb="2" eb="4">
      <t>ヨクソウ</t>
    </rPh>
    <phoneticPr fontId="4"/>
  </si>
  <si>
    <t>シャワーチェア</t>
    <phoneticPr fontId="4"/>
  </si>
  <si>
    <t>　施設支援費により導入した介護器具・用具等の導入（増設）理由及び使用方法</t>
    <rPh sb="1" eb="3">
      <t>シセツ</t>
    </rPh>
    <rPh sb="3" eb="5">
      <t>シエン</t>
    </rPh>
    <rPh sb="5" eb="6">
      <t>ヒ</t>
    </rPh>
    <rPh sb="9" eb="11">
      <t>ドウニュウ</t>
    </rPh>
    <rPh sb="13" eb="15">
      <t>カイゴ</t>
    </rPh>
    <rPh sb="15" eb="17">
      <t>キグ</t>
    </rPh>
    <rPh sb="18" eb="20">
      <t>ヨウグ</t>
    </rPh>
    <rPh sb="20" eb="21">
      <t>トウ</t>
    </rPh>
    <rPh sb="22" eb="24">
      <t>ドウニュウ</t>
    </rPh>
    <rPh sb="25" eb="27">
      <t>ゾウセツ</t>
    </rPh>
    <rPh sb="28" eb="30">
      <t>リユウ</t>
    </rPh>
    <rPh sb="30" eb="31">
      <t>オヨ</t>
    </rPh>
    <rPh sb="32" eb="34">
      <t>シヨウ</t>
    </rPh>
    <rPh sb="34" eb="36">
      <t>ホウホウ</t>
    </rPh>
    <phoneticPr fontId="4"/>
  </si>
  <si>
    <t>新規施設支援費</t>
    <rPh sb="0" eb="2">
      <t>シンキ</t>
    </rPh>
    <rPh sb="2" eb="4">
      <t>シセツ</t>
    </rPh>
    <rPh sb="4" eb="7">
      <t>シエンヒ</t>
    </rPh>
    <phoneticPr fontId="4"/>
  </si>
  <si>
    <t>実施内容</t>
    <rPh sb="0" eb="2">
      <t>ジッシ</t>
    </rPh>
    <rPh sb="2" eb="4">
      <t>ナイヨウ</t>
    </rPh>
    <phoneticPr fontId="4"/>
  </si>
  <si>
    <t>導入（増設）理由及び使用方法</t>
    <rPh sb="0" eb="2">
      <t>ドウニュウ</t>
    </rPh>
    <rPh sb="3" eb="5">
      <t>ゾウセツ</t>
    </rPh>
    <rPh sb="6" eb="8">
      <t>リユウ</t>
    </rPh>
    <rPh sb="8" eb="9">
      <t>オヨ</t>
    </rPh>
    <rPh sb="10" eb="12">
      <t>シヨウ</t>
    </rPh>
    <rPh sb="12" eb="14">
      <t>ホウホウ</t>
    </rPh>
    <phoneticPr fontId="4"/>
  </si>
  <si>
    <t>入所施設支援費</t>
    <rPh sb="0" eb="7">
      <t>ニュウショシセツシエンヒ</t>
    </rPh>
    <phoneticPr fontId="4"/>
  </si>
  <si>
    <t>同種の介護器具・用具等の保有の有無</t>
    <phoneticPr fontId="8"/>
  </si>
  <si>
    <t>なし</t>
  </si>
  <si>
    <t>導入・増設等の別</t>
    <rPh sb="0" eb="2">
      <t>ドウニュウ</t>
    </rPh>
    <rPh sb="5" eb="6">
      <t>トウ</t>
    </rPh>
    <rPh sb="7" eb="8">
      <t>ベツ</t>
    </rPh>
    <phoneticPr fontId="4"/>
  </si>
  <si>
    <t>導入</t>
    <rPh sb="0" eb="2">
      <t>ドウニュウ</t>
    </rPh>
    <phoneticPr fontId="4"/>
  </si>
  <si>
    <t>理由・効果</t>
    <rPh sb="0" eb="2">
      <t>リユウ</t>
    </rPh>
    <rPh sb="3" eb="5">
      <t>コウカ</t>
    </rPh>
    <phoneticPr fontId="4"/>
  </si>
  <si>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施設においては、当該機器を保有していないことから、導入を希望。</t>
    </r>
    <rPh sb="28" eb="30">
      <t>ショウジョウ</t>
    </rPh>
    <rPh sb="37" eb="39">
      <t>タイオウ</t>
    </rPh>
    <rPh sb="44" eb="45">
      <t>ホン</t>
    </rPh>
    <rPh sb="45" eb="47">
      <t>キキ</t>
    </rPh>
    <rPh sb="48" eb="50">
      <t>ドウニュウ</t>
    </rPh>
    <rPh sb="58" eb="60">
      <t>ホウホウ</t>
    </rPh>
    <rPh sb="64" eb="65">
      <t>モチ</t>
    </rPh>
    <rPh sb="76" eb="78">
      <t>カイゼン</t>
    </rPh>
    <rPh sb="79" eb="80">
      <t>ハカ</t>
    </rPh>
    <rPh sb="86" eb="88">
      <t>コウジョウ</t>
    </rPh>
    <rPh sb="89" eb="91">
      <t>メザ</t>
    </rPh>
    <rPh sb="95" eb="96">
      <t>カンガ</t>
    </rPh>
    <rPh sb="111" eb="113">
      <t>トウガイ</t>
    </rPh>
    <rPh sb="113" eb="115">
      <t>キキ</t>
    </rPh>
    <rPh sb="116" eb="118">
      <t>ホユウ</t>
    </rPh>
    <rPh sb="128" eb="130">
      <t>ドウニュウ</t>
    </rPh>
    <rPh sb="131" eb="133">
      <t>キボウ</t>
    </rPh>
    <phoneticPr fontId="4"/>
  </si>
  <si>
    <t>あり</t>
  </si>
  <si>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施設においては、当該機器を保有していないことから、導入を希望。</t>
    </r>
    <phoneticPr fontId="6"/>
  </si>
  <si>
    <t>増設</t>
    <rPh sb="0" eb="2">
      <t>ゾウセツ</t>
    </rPh>
    <phoneticPr fontId="4"/>
  </si>
  <si>
    <r>
      <rPr>
        <sz val="7"/>
        <color rgb="FFFF0000"/>
        <rFont val="游ゴシック"/>
        <family val="3"/>
        <charset val="128"/>
      </rPr>
      <t>自動車事故により重度後遺障害を負った利用者</t>
    </r>
    <r>
      <rPr>
        <sz val="7"/>
        <rFont val="游ゴシック"/>
        <family val="3"/>
        <charset val="128"/>
      </rPr>
      <t>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
    <phoneticPr fontId="4"/>
  </si>
  <si>
    <t>（３）求人情報発信費</t>
    <rPh sb="3" eb="10">
      <t>キュウジンジョウホウハッシンヒ</t>
    </rPh>
    <phoneticPr fontId="4"/>
  </si>
  <si>
    <t>イ　就職情報掲載料、新聞広告、パンフレット作成等を申請する場合</t>
    <phoneticPr fontId="4"/>
  </si>
  <si>
    <t>実施時期</t>
    <rPh sb="0" eb="2">
      <t>ジッシ</t>
    </rPh>
    <rPh sb="2" eb="4">
      <t>ジキ</t>
    </rPh>
    <phoneticPr fontId="4"/>
  </si>
  <si>
    <t>掲載終了日または納品日</t>
    <rPh sb="0" eb="5">
      <t>ケイサイシュウリョウビ</t>
    </rPh>
    <rPh sb="8" eb="11">
      <t>ノウヒンビ</t>
    </rPh>
    <phoneticPr fontId="4"/>
  </si>
  <si>
    <t>金額（税抜）</t>
    <rPh sb="0" eb="2">
      <t>キンガク</t>
    </rPh>
    <rPh sb="3" eb="5">
      <t>ゼイヌ</t>
    </rPh>
    <phoneticPr fontId="4"/>
  </si>
  <si>
    <t>消費税額</t>
    <rPh sb="0" eb="3">
      <t>ショウヒゼイ</t>
    </rPh>
    <rPh sb="3" eb="4">
      <t>ガク</t>
    </rPh>
    <phoneticPr fontId="4"/>
  </si>
  <si>
    <t>金額（税込）</t>
    <rPh sb="0" eb="2">
      <t>キンガク</t>
    </rPh>
    <rPh sb="3" eb="5">
      <t>ゼイコ</t>
    </rPh>
    <phoneticPr fontId="9"/>
  </si>
  <si>
    <t>運営会社名</t>
    <phoneticPr fontId="9"/>
  </si>
  <si>
    <t>サイトURL及び成果物の名称</t>
    <rPh sb="6" eb="7">
      <t>オヨ</t>
    </rPh>
    <rPh sb="8" eb="11">
      <t>セイカブツ</t>
    </rPh>
    <rPh sb="12" eb="14">
      <t>メイショウ</t>
    </rPh>
    <phoneticPr fontId="9"/>
  </si>
  <si>
    <t>大手就職情報サイト○○○掲載</t>
    <rPh sb="0" eb="2">
      <t>オオテ</t>
    </rPh>
    <rPh sb="2" eb="4">
      <t>シュウショク</t>
    </rPh>
    <rPh sb="4" eb="6">
      <t>ジョウホウ</t>
    </rPh>
    <rPh sb="12" eb="14">
      <t>ケイサイ</t>
    </rPh>
    <phoneticPr fontId="4"/>
  </si>
  <si>
    <t>令和７年12月～令和８年２月</t>
  </si>
  <si>
    <t>○○○(株)</t>
    <rPh sb="3" eb="6">
      <t>カブ</t>
    </rPh>
    <phoneticPr fontId="9"/>
  </si>
  <si>
    <t>XX/XXXX.XX</t>
  </si>
  <si>
    <t>パンフレットの作成</t>
    <rPh sb="7" eb="9">
      <t>サクセイ</t>
    </rPh>
    <phoneticPr fontId="4"/>
  </si>
  <si>
    <t>令和８年１月</t>
  </si>
  <si>
    <t>職員募集！</t>
    <rPh sb="0" eb="2">
      <t>ショクイン</t>
    </rPh>
    <rPh sb="2" eb="4">
      <t>ボシュウ</t>
    </rPh>
    <phoneticPr fontId="9"/>
  </si>
  <si>
    <t>チラシ作成</t>
    <rPh sb="3" eb="5">
      <t>サクセイ</t>
    </rPh>
    <phoneticPr fontId="4"/>
  </si>
  <si>
    <t>令和８年２月</t>
  </si>
  <si>
    <t>ロ　職業紹介手数料、採用課金型求人掲載料を申請する場合</t>
    <rPh sb="17" eb="20">
      <t>ケイサイリョウ</t>
    </rPh>
    <rPh sb="21" eb="23">
      <t>シンセイ</t>
    </rPh>
    <rPh sb="25" eb="27">
      <t>バアイ</t>
    </rPh>
    <phoneticPr fontId="4"/>
  </si>
  <si>
    <t>対象職員</t>
    <rPh sb="0" eb="2">
      <t>タイショウ</t>
    </rPh>
    <rPh sb="2" eb="4">
      <t>ショクイン</t>
    </rPh>
    <phoneticPr fontId="9"/>
  </si>
  <si>
    <t>雇用形態</t>
    <rPh sb="0" eb="2">
      <t>コヨウ</t>
    </rPh>
    <rPh sb="2" eb="4">
      <t>ケイタイ</t>
    </rPh>
    <phoneticPr fontId="9"/>
  </si>
  <si>
    <t>雇用開始日</t>
    <rPh sb="0" eb="5">
      <t>コヨウカイシビ</t>
    </rPh>
    <phoneticPr fontId="9"/>
  </si>
  <si>
    <t>紹介手数料（税抜）</t>
    <rPh sb="0" eb="5">
      <t>ショウカイテスウリョウ</t>
    </rPh>
    <rPh sb="6" eb="8">
      <t>ゼイヌ</t>
    </rPh>
    <phoneticPr fontId="4"/>
  </si>
  <si>
    <t>紹介会社名</t>
    <rPh sb="0" eb="2">
      <t>ショウカイ</t>
    </rPh>
    <rPh sb="2" eb="4">
      <t>ガイシャ</t>
    </rPh>
    <rPh sb="4" eb="5">
      <t>メイ</t>
    </rPh>
    <phoneticPr fontId="9"/>
  </si>
  <si>
    <t>田中太郎</t>
    <rPh sb="0" eb="2">
      <t>タナカ</t>
    </rPh>
    <rPh sb="2" eb="4">
      <t>タロウ</t>
    </rPh>
    <phoneticPr fontId="4"/>
  </si>
  <si>
    <t>正社員</t>
    <rPh sb="0" eb="3">
      <t>セイシャイン</t>
    </rPh>
    <phoneticPr fontId="9"/>
  </si>
  <si>
    <t>田中次郎</t>
    <rPh sb="0" eb="2">
      <t>タナカ</t>
    </rPh>
    <rPh sb="2" eb="4">
      <t>ジロウ</t>
    </rPh>
    <phoneticPr fontId="6"/>
  </si>
  <si>
    <t>パート</t>
  </si>
  <si>
    <t>田中三郎</t>
    <rPh sb="0" eb="2">
      <t>タナカ</t>
    </rPh>
    <rPh sb="2" eb="4">
      <t>サブロウ</t>
    </rPh>
    <phoneticPr fontId="4"/>
  </si>
  <si>
    <t>求人情報発信費により得られた成果</t>
    <rPh sb="0" eb="2">
      <t>キュウジン</t>
    </rPh>
    <rPh sb="2" eb="4">
      <t>ジョウホウ</t>
    </rPh>
    <rPh sb="4" eb="6">
      <t>ハッシン</t>
    </rPh>
    <rPh sb="6" eb="7">
      <t>ヒ</t>
    </rPh>
    <rPh sb="10" eb="11">
      <t>エ</t>
    </rPh>
    <rPh sb="14" eb="16">
      <t>セイカ</t>
    </rPh>
    <phoneticPr fontId="4"/>
  </si>
  <si>
    <t>採用出来た人数</t>
    <rPh sb="0" eb="2">
      <t>サイヨウ</t>
    </rPh>
    <rPh sb="2" eb="4">
      <t>デキ</t>
    </rPh>
    <rPh sb="5" eb="7">
      <t>ニンズウ</t>
    </rPh>
    <phoneticPr fontId="4"/>
  </si>
  <si>
    <t>採用に至らなかった場合、その理由・要因</t>
    <rPh sb="0" eb="2">
      <t>サイヨウ</t>
    </rPh>
    <rPh sb="3" eb="4">
      <t>イタ</t>
    </rPh>
    <rPh sb="9" eb="11">
      <t>バアイ</t>
    </rPh>
    <rPh sb="14" eb="16">
      <t>リユウ</t>
    </rPh>
    <rPh sb="17" eb="19">
      <t>ヨウイン</t>
    </rPh>
    <phoneticPr fontId="4"/>
  </si>
  <si>
    <t>パンフレットを見た方から応募があったが選考途中で他社へ入社するため、辞退の申し出があり入社まで至らなかった。</t>
    <rPh sb="7" eb="8">
      <t>ミ</t>
    </rPh>
    <rPh sb="9" eb="10">
      <t>カタ</t>
    </rPh>
    <rPh sb="12" eb="14">
      <t>オウボ</t>
    </rPh>
    <rPh sb="19" eb="21">
      <t>センコウ</t>
    </rPh>
    <rPh sb="21" eb="23">
      <t>トチュウ</t>
    </rPh>
    <rPh sb="24" eb="26">
      <t>タシャ</t>
    </rPh>
    <rPh sb="27" eb="29">
      <t>ニュウシャ</t>
    </rPh>
    <rPh sb="34" eb="36">
      <t>ジタイ</t>
    </rPh>
    <rPh sb="37" eb="38">
      <t>モウ</t>
    </rPh>
    <rPh sb="39" eb="40">
      <t>デ</t>
    </rPh>
    <rPh sb="43" eb="45">
      <t>ニュウシャ</t>
    </rPh>
    <rPh sb="47" eb="48">
      <t>イタ</t>
    </rPh>
    <phoneticPr fontId="4"/>
  </si>
  <si>
    <t>（４）研修等経費</t>
    <rPh sb="3" eb="6">
      <t>ケンシュウトウ</t>
    </rPh>
    <rPh sb="6" eb="8">
      <t>ケイヒ</t>
    </rPh>
    <phoneticPr fontId="4"/>
  </si>
  <si>
    <t>イ　研修等に参加する場合</t>
    <rPh sb="2" eb="5">
      <t>ケンシュウトウ</t>
    </rPh>
    <rPh sb="6" eb="8">
      <t>サンカ</t>
    </rPh>
    <rPh sb="10" eb="12">
      <t>バアイ</t>
    </rPh>
    <phoneticPr fontId="4"/>
  </si>
  <si>
    <t>研修期間</t>
    <rPh sb="0" eb="2">
      <t>ケンシュウ</t>
    </rPh>
    <rPh sb="2" eb="4">
      <t>キカン</t>
    </rPh>
    <phoneticPr fontId="4"/>
  </si>
  <si>
    <t>出席者</t>
    <rPh sb="0" eb="3">
      <t>シュッセキシャ</t>
    </rPh>
    <phoneticPr fontId="4"/>
  </si>
  <si>
    <t>開催場所</t>
    <rPh sb="0" eb="2">
      <t>カイサイ</t>
    </rPh>
    <rPh sb="2" eb="4">
      <t>バショ</t>
    </rPh>
    <phoneticPr fontId="4"/>
  </si>
  <si>
    <t>研修名</t>
    <rPh sb="0" eb="2">
      <t>ケンシュウ</t>
    </rPh>
    <rPh sb="2" eb="3">
      <t>メイ</t>
    </rPh>
    <phoneticPr fontId="4"/>
  </si>
  <si>
    <t>開始日</t>
    <rPh sb="0" eb="3">
      <t>カイシビ</t>
    </rPh>
    <phoneticPr fontId="4"/>
  </si>
  <si>
    <t>終了日</t>
    <rPh sb="0" eb="3">
      <t>シュウリョウビ</t>
    </rPh>
    <phoneticPr fontId="4"/>
  </si>
  <si>
    <t>役職</t>
    <rPh sb="0" eb="2">
      <t>ヤクショク</t>
    </rPh>
    <phoneticPr fontId="4"/>
  </si>
  <si>
    <t>旅費</t>
    <rPh sb="0" eb="2">
      <t>リョヒ</t>
    </rPh>
    <phoneticPr fontId="4"/>
  </si>
  <si>
    <t>受講料・参加費等</t>
    <rPh sb="0" eb="3">
      <t>ジュコウリョウ</t>
    </rPh>
    <rPh sb="4" eb="7">
      <t>サンカヒ</t>
    </rPh>
    <rPh sb="7" eb="8">
      <t>トウ</t>
    </rPh>
    <phoneticPr fontId="4"/>
  </si>
  <si>
    <t>補助対象経費</t>
    <rPh sb="0" eb="6">
      <t>ホジョタイショウケイヒ</t>
    </rPh>
    <phoneticPr fontId="4"/>
  </si>
  <si>
    <t>補助金申請額</t>
    <rPh sb="0" eb="3">
      <t>ホジョキン</t>
    </rPh>
    <rPh sb="3" eb="6">
      <t>シンセイガク</t>
    </rPh>
    <phoneticPr fontId="4"/>
  </si>
  <si>
    <t>自己負担額</t>
    <rPh sb="0" eb="2">
      <t>ジコ</t>
    </rPh>
    <rPh sb="2" eb="5">
      <t>フタンガク</t>
    </rPh>
    <phoneticPr fontId="4"/>
  </si>
  <si>
    <t>施設名</t>
    <rPh sb="0" eb="2">
      <t>シセツ</t>
    </rPh>
    <rPh sb="2" eb="3">
      <t>メイ</t>
    </rPh>
    <phoneticPr fontId="4"/>
  </si>
  <si>
    <t>喀痰吸引等研修</t>
    <rPh sb="0" eb="2">
      <t>カクタン</t>
    </rPh>
    <rPh sb="2" eb="4">
      <t>キュウイン</t>
    </rPh>
    <rPh sb="4" eb="5">
      <t>トウ</t>
    </rPh>
    <rPh sb="5" eb="7">
      <t>ケンシュウ</t>
    </rPh>
    <phoneticPr fontId="4"/>
  </si>
  <si>
    <t>国土花子</t>
    <rPh sb="0" eb="2">
      <t>コクド</t>
    </rPh>
    <rPh sb="2" eb="4">
      <t>ハナコ</t>
    </rPh>
    <phoneticPr fontId="4"/>
  </si>
  <si>
    <t>岡山療護センター</t>
    <rPh sb="0" eb="2">
      <t>オカヤマ</t>
    </rPh>
    <rPh sb="2" eb="4">
      <t>リョウゴ</t>
    </rPh>
    <phoneticPr fontId="4"/>
  </si>
  <si>
    <t>岡山県岡山市北区西古松2-8-35</t>
    <rPh sb="0" eb="3">
      <t>オカヤマケン</t>
    </rPh>
    <rPh sb="3" eb="6">
      <t>オカヤマシ</t>
    </rPh>
    <rPh sb="6" eb="8">
      <t>キタク</t>
    </rPh>
    <rPh sb="8" eb="9">
      <t>ニシ</t>
    </rPh>
    <rPh sb="9" eb="11">
      <t>フルマツ</t>
    </rPh>
    <phoneticPr fontId="4"/>
  </si>
  <si>
    <t>交通太郎</t>
    <rPh sb="0" eb="2">
      <t>コウツウ</t>
    </rPh>
    <rPh sb="2" eb="4">
      <t>タロウ</t>
    </rPh>
    <phoneticPr fontId="4"/>
  </si>
  <si>
    <t>国土研修所</t>
    <rPh sb="0" eb="2">
      <t>コクド</t>
    </rPh>
    <rPh sb="2" eb="4">
      <t>ケンシュウ</t>
    </rPh>
    <rPh sb="4" eb="5">
      <t>トコロ</t>
    </rPh>
    <phoneticPr fontId="4"/>
  </si>
  <si>
    <t>東京都千代田区霞が関2－1－3</t>
    <rPh sb="0" eb="3">
      <t>トウキョウト</t>
    </rPh>
    <rPh sb="3" eb="7">
      <t>チヨダク</t>
    </rPh>
    <rPh sb="7" eb="8">
      <t>カスミ</t>
    </rPh>
    <rPh sb="9" eb="10">
      <t>セキ</t>
    </rPh>
    <phoneticPr fontId="4"/>
  </si>
  <si>
    <t>ロ　研修等を開催する場合</t>
  </si>
  <si>
    <t>講師</t>
    <rPh sb="0" eb="2">
      <t>コウシ</t>
    </rPh>
    <phoneticPr fontId="4"/>
  </si>
  <si>
    <t>会議費</t>
    <rPh sb="0" eb="3">
      <t>カイギヒ</t>
    </rPh>
    <phoneticPr fontId="4"/>
  </si>
  <si>
    <t>旅費・諸謝金</t>
    <rPh sb="0" eb="2">
      <t>リョヒ</t>
    </rPh>
    <rPh sb="3" eb="4">
      <t>ショ</t>
    </rPh>
    <rPh sb="4" eb="6">
      <t>シャキン</t>
    </rPh>
    <phoneticPr fontId="4"/>
  </si>
  <si>
    <t>補助対象経費</t>
    <rPh sb="0" eb="2">
      <t>ホジョ</t>
    </rPh>
    <rPh sb="2" eb="4">
      <t>タイショウ</t>
    </rPh>
    <rPh sb="4" eb="6">
      <t>ケイヒ</t>
    </rPh>
    <phoneticPr fontId="4"/>
  </si>
  <si>
    <t>補助金申請額</t>
    <rPh sb="0" eb="2">
      <t>ホジョ</t>
    </rPh>
    <rPh sb="2" eb="3">
      <t>キン</t>
    </rPh>
    <rPh sb="3" eb="6">
      <t>シンセイガク</t>
    </rPh>
    <phoneticPr fontId="4"/>
  </si>
  <si>
    <t>参加人数</t>
    <rPh sb="0" eb="2">
      <t>サンカ</t>
    </rPh>
    <rPh sb="2" eb="4">
      <t>ニンズウ</t>
    </rPh>
    <phoneticPr fontId="4"/>
  </si>
  <si>
    <t>意思決定研修</t>
    <rPh sb="0" eb="2">
      <t>イシ</t>
    </rPh>
    <rPh sb="2" eb="4">
      <t>ケッテイ</t>
    </rPh>
    <rPh sb="4" eb="6">
      <t>ケンシュウ</t>
    </rPh>
    <phoneticPr fontId="4"/>
  </si>
  <si>
    <t>大学教授</t>
    <rPh sb="0" eb="2">
      <t>ダイガク</t>
    </rPh>
    <rPh sb="2" eb="4">
      <t>キョウジュ</t>
    </rPh>
    <phoneticPr fontId="4"/>
  </si>
  <si>
    <t>国土太郎</t>
    <rPh sb="0" eb="2">
      <t>コクド</t>
    </rPh>
    <rPh sb="2" eb="4">
      <t>タロウ</t>
    </rPh>
    <phoneticPr fontId="4"/>
  </si>
  <si>
    <t>交通花子</t>
    <rPh sb="0" eb="2">
      <t>コウツウ</t>
    </rPh>
    <rPh sb="2" eb="4">
      <t>ハナコ</t>
    </rPh>
    <phoneticPr fontId="4"/>
  </si>
  <si>
    <t>人材雇用費、求人情報発信費、研修等経費の交付を受けることにより得られる効果と今後の活用方法</t>
    <rPh sb="0" eb="2">
      <t>ジンザイ</t>
    </rPh>
    <rPh sb="2" eb="5">
      <t>コヨウヒ</t>
    </rPh>
    <rPh sb="6" eb="8">
      <t>キュウジン</t>
    </rPh>
    <rPh sb="8" eb="10">
      <t>ジョウホウ</t>
    </rPh>
    <rPh sb="10" eb="12">
      <t>ハッシン</t>
    </rPh>
    <rPh sb="12" eb="13">
      <t>ヒ</t>
    </rPh>
    <rPh sb="14" eb="16">
      <t>ケンシュウ</t>
    </rPh>
    <rPh sb="16" eb="17">
      <t>トウ</t>
    </rPh>
    <rPh sb="17" eb="19">
      <t>ケイヒ</t>
    </rPh>
    <rPh sb="20" eb="22">
      <t>コウフ</t>
    </rPh>
    <rPh sb="23" eb="24">
      <t>ウ</t>
    </rPh>
    <rPh sb="31" eb="32">
      <t>エ</t>
    </rPh>
    <rPh sb="35" eb="37">
      <t>コウカ</t>
    </rPh>
    <rPh sb="38" eb="40">
      <t>コンゴ</t>
    </rPh>
    <rPh sb="41" eb="43">
      <t>カツヨウ</t>
    </rPh>
    <rPh sb="43" eb="45">
      <t>ホウホウ</t>
    </rPh>
    <phoneticPr fontId="4"/>
  </si>
  <si>
    <t>得られる効果</t>
    <rPh sb="0" eb="1">
      <t>エ</t>
    </rPh>
    <rPh sb="4" eb="6">
      <t>コウカ</t>
    </rPh>
    <phoneticPr fontId="4"/>
  </si>
  <si>
    <r>
      <t>求人情報発信費の交付を受けることで、</t>
    </r>
    <r>
      <rPr>
        <sz val="9"/>
        <color rgb="FFFF0000"/>
        <rFont val="游ゴシック"/>
        <family val="3"/>
        <charset val="128"/>
      </rPr>
      <t>自動車事故による重度後遺障害者に</t>
    </r>
    <r>
      <rPr>
        <sz val="9"/>
        <rFont val="游ゴシック"/>
        <family val="3"/>
        <charset val="128"/>
      </rPr>
      <t>～のような効果が期待できる。</t>
    </r>
    <rPh sb="0" eb="2">
      <t>キュウジン</t>
    </rPh>
    <rPh sb="2" eb="4">
      <t>ジョウホウ</t>
    </rPh>
    <rPh sb="4" eb="7">
      <t>ハッシンヒ</t>
    </rPh>
    <rPh sb="8" eb="10">
      <t>コウフ</t>
    </rPh>
    <rPh sb="11" eb="12">
      <t>ウ</t>
    </rPh>
    <rPh sb="18" eb="21">
      <t>ジドウシャ</t>
    </rPh>
    <rPh sb="21" eb="23">
      <t>ジコ</t>
    </rPh>
    <rPh sb="26" eb="33">
      <t>ジュウドコウイショウガイシャ</t>
    </rPh>
    <rPh sb="39" eb="41">
      <t>コウカ</t>
    </rPh>
    <rPh sb="42" eb="44">
      <t>キタイ</t>
    </rPh>
    <phoneticPr fontId="6"/>
  </si>
  <si>
    <t>得られる効果の活用方法</t>
    <rPh sb="0" eb="1">
      <t>エ</t>
    </rPh>
    <rPh sb="4" eb="6">
      <t>コウカ</t>
    </rPh>
    <rPh sb="7" eb="11">
      <t>カツヨウホウホウ</t>
    </rPh>
    <phoneticPr fontId="4"/>
  </si>
  <si>
    <r>
      <t>～に取り組んだことにより～の効果が得られ、</t>
    </r>
    <r>
      <rPr>
        <sz val="9"/>
        <color rgb="FFFF0000"/>
        <rFont val="游ゴシック"/>
        <family val="3"/>
        <charset val="128"/>
      </rPr>
      <t>自動車事故による重度後遺障害者</t>
    </r>
    <r>
      <rPr>
        <sz val="9"/>
        <rFont val="游ゴシック"/>
        <family val="3"/>
        <charset val="128"/>
      </rPr>
      <t>の利用促進に繋ぐことができる。</t>
    </r>
    <rPh sb="2" eb="3">
      <t>ト</t>
    </rPh>
    <rPh sb="4" eb="5">
      <t>ク</t>
    </rPh>
    <rPh sb="14" eb="16">
      <t>コウカ</t>
    </rPh>
    <rPh sb="17" eb="18">
      <t>エ</t>
    </rPh>
    <rPh sb="37" eb="39">
      <t>リヨウ</t>
    </rPh>
    <rPh sb="39" eb="41">
      <t>ソクシン</t>
    </rPh>
    <rPh sb="42" eb="43">
      <t>ツナ</t>
    </rPh>
    <phoneticPr fontId="6"/>
  </si>
  <si>
    <t>補助金交付申請に関する担当者</t>
    <rPh sb="0" eb="3">
      <t>ホジョキン</t>
    </rPh>
    <rPh sb="3" eb="5">
      <t>コウフ</t>
    </rPh>
    <rPh sb="5" eb="7">
      <t>シンセイ</t>
    </rPh>
    <rPh sb="8" eb="9">
      <t>カン</t>
    </rPh>
    <rPh sb="11" eb="14">
      <t>タントウシャ</t>
    </rPh>
    <phoneticPr fontId="4"/>
  </si>
  <si>
    <t>郵便物の宛名</t>
    <rPh sb="0" eb="3">
      <t>ユウビンブツ</t>
    </rPh>
    <rPh sb="4" eb="6">
      <t>アテナ</t>
    </rPh>
    <phoneticPr fontId="4"/>
  </si>
  <si>
    <t>国土太郎</t>
    <rPh sb="0" eb="2">
      <t>コクド</t>
    </rPh>
    <rPh sb="2" eb="4">
      <t>タロウ</t>
    </rPh>
    <phoneticPr fontId="6"/>
  </si>
  <si>
    <t>郵便物の送付先住所</t>
    <rPh sb="0" eb="3">
      <t>ユウビンブツ</t>
    </rPh>
    <rPh sb="4" eb="7">
      <t>ソウフサキ</t>
    </rPh>
    <rPh sb="7" eb="9">
      <t>ジュウショ</t>
    </rPh>
    <phoneticPr fontId="4"/>
  </si>
  <si>
    <t>〒100-8918　東京都千代田区霞が関2-1-3</t>
    <phoneticPr fontId="6"/>
  </si>
  <si>
    <t>所属</t>
    <rPh sb="0" eb="2">
      <t>ショゾク</t>
    </rPh>
    <phoneticPr fontId="4"/>
  </si>
  <si>
    <t>氏名ふりがな</t>
    <rPh sb="0" eb="2">
      <t>シメイ</t>
    </rPh>
    <phoneticPr fontId="4"/>
  </si>
  <si>
    <t>電話番号</t>
    <rPh sb="0" eb="4">
      <t>デンワバンゴウ</t>
    </rPh>
    <phoneticPr fontId="4"/>
  </si>
  <si>
    <t>FAX番号</t>
    <rPh sb="3" eb="5">
      <t>バンゴウ</t>
    </rPh>
    <phoneticPr fontId="4"/>
  </si>
  <si>
    <t>e-mail</t>
  </si>
  <si>
    <t>担当者①</t>
    <rPh sb="0" eb="3">
      <t>タントウシャ</t>
    </rPh>
    <phoneticPr fontId="4"/>
  </si>
  <si>
    <t>事務課</t>
    <rPh sb="0" eb="2">
      <t>ジム</t>
    </rPh>
    <rPh sb="2" eb="3">
      <t>カ</t>
    </rPh>
    <phoneticPr fontId="6"/>
  </si>
  <si>
    <t>主任</t>
    <rPh sb="0" eb="2">
      <t>シュニン</t>
    </rPh>
    <phoneticPr fontId="6"/>
  </si>
  <si>
    <t>国土次郎</t>
    <rPh sb="0" eb="2">
      <t>コクド</t>
    </rPh>
    <rPh sb="2" eb="4">
      <t>ジロウ</t>
    </rPh>
    <phoneticPr fontId="6"/>
  </si>
  <si>
    <t>こくどじろう</t>
    <phoneticPr fontId="6"/>
  </si>
  <si>
    <t>080-0000-0000</t>
    <phoneticPr fontId="6"/>
  </si>
  <si>
    <t>kokudoziro@abc</t>
    <phoneticPr fontId="6"/>
  </si>
  <si>
    <t>担当者②</t>
    <rPh sb="0" eb="3">
      <t>タントウシャ</t>
    </rPh>
    <phoneticPr fontId="4"/>
  </si>
  <si>
    <t>事務課</t>
    <rPh sb="0" eb="3">
      <t>ジムカ</t>
    </rPh>
    <phoneticPr fontId="6"/>
  </si>
  <si>
    <t>副主任</t>
    <rPh sb="0" eb="3">
      <t>フクシュニン</t>
    </rPh>
    <phoneticPr fontId="6"/>
  </si>
  <si>
    <t>国土三郎</t>
    <rPh sb="0" eb="2">
      <t>コクド</t>
    </rPh>
    <rPh sb="2" eb="4">
      <t>サブロウ</t>
    </rPh>
    <phoneticPr fontId="6"/>
  </si>
  <si>
    <t>こくどさぶろう</t>
    <phoneticPr fontId="6"/>
  </si>
  <si>
    <t>090-0000-0000</t>
    <phoneticPr fontId="6"/>
  </si>
  <si>
    <t>kokudosaburo@abc</t>
    <phoneticPr fontId="6"/>
  </si>
  <si>
    <t>■請求書関係</t>
    <rPh sb="1" eb="4">
      <t>セイキュウショ</t>
    </rPh>
    <phoneticPr fontId="4"/>
  </si>
  <si>
    <t>本件責任者：</t>
    <rPh sb="0" eb="2">
      <t>ホンケン</t>
    </rPh>
    <rPh sb="2" eb="5">
      <t>セキニンシャ</t>
    </rPh>
    <phoneticPr fontId="4"/>
  </si>
  <si>
    <t>連絡先：</t>
    <rPh sb="0" eb="3">
      <t>レンラクサキ</t>
    </rPh>
    <phoneticPr fontId="4"/>
  </si>
  <si>
    <t>000-0000-0000</t>
    <phoneticPr fontId="6"/>
  </si>
  <si>
    <t>担当者：</t>
    <rPh sb="0" eb="3">
      <t>タントウシャ</t>
    </rPh>
    <phoneticPr fontId="4"/>
  </si>
  <si>
    <t>■検収調書A関係（施設支援費）</t>
    <rPh sb="1" eb="3">
      <t>ケンシュウ</t>
    </rPh>
    <rPh sb="3" eb="5">
      <t>チョウショ</t>
    </rPh>
    <rPh sb="6" eb="8">
      <t>カンケイ</t>
    </rPh>
    <rPh sb="9" eb="11">
      <t>シセツ</t>
    </rPh>
    <rPh sb="11" eb="13">
      <t>シエン</t>
    </rPh>
    <rPh sb="13" eb="14">
      <t>ヒ</t>
    </rPh>
    <phoneticPr fontId="4"/>
  </si>
  <si>
    <t>購入機器名</t>
    <rPh sb="0" eb="5">
      <t>コウニュウキキメイ</t>
    </rPh>
    <phoneticPr fontId="6"/>
  </si>
  <si>
    <t>設置場所</t>
    <rPh sb="0" eb="4">
      <t>セッチジョウショ</t>
    </rPh>
    <phoneticPr fontId="4"/>
  </si>
  <si>
    <t>納入事業者</t>
    <rPh sb="0" eb="5">
      <t>ノウニュウジギョウシャ</t>
    </rPh>
    <phoneticPr fontId="4"/>
  </si>
  <si>
    <t>①</t>
    <phoneticPr fontId="6"/>
  </si>
  <si>
    <t>　1階（○号室）</t>
    <rPh sb="2" eb="3">
      <t>カイ</t>
    </rPh>
    <rPh sb="5" eb="7">
      <t>ゴウシツ</t>
    </rPh>
    <phoneticPr fontId="4"/>
  </si>
  <si>
    <t>　○○○（株）</t>
  </si>
  <si>
    <t>②</t>
  </si>
  <si>
    <t>　1階（○号室）</t>
    <phoneticPr fontId="4"/>
  </si>
  <si>
    <t>③</t>
  </si>
  <si>
    <t>　○○○（株）</t>
    <rPh sb="4" eb="7">
      <t>カブ</t>
    </rPh>
    <phoneticPr fontId="4"/>
  </si>
  <si>
    <t>④</t>
  </si>
  <si>
    <t>　1階（浴室）</t>
    <rPh sb="4" eb="6">
      <t>ヨクシツ</t>
    </rPh>
    <phoneticPr fontId="4"/>
  </si>
  <si>
    <t>⑤</t>
  </si>
  <si>
    <t>⑥</t>
    <phoneticPr fontId="9"/>
  </si>
  <si>
    <t>⑦</t>
    <phoneticPr fontId="9"/>
  </si>
  <si>
    <t>⑧</t>
    <phoneticPr fontId="9"/>
  </si>
  <si>
    <t>⑨</t>
    <phoneticPr fontId="9"/>
  </si>
  <si>
    <t>⑩</t>
    <phoneticPr fontId="9"/>
  </si>
  <si>
    <t>検収日</t>
    <rPh sb="0" eb="3">
      <t>ケンシュウビ</t>
    </rPh>
    <phoneticPr fontId="4"/>
  </si>
  <si>
    <t>検収員①役職</t>
    <rPh sb="0" eb="2">
      <t>ケンシュウ</t>
    </rPh>
    <rPh sb="2" eb="3">
      <t>イン</t>
    </rPh>
    <rPh sb="4" eb="6">
      <t>ヤクショク</t>
    </rPh>
    <phoneticPr fontId="4"/>
  </si>
  <si>
    <t>施設長</t>
    <rPh sb="0" eb="2">
      <t>シセツ</t>
    </rPh>
    <rPh sb="2" eb="3">
      <t>チョウ</t>
    </rPh>
    <phoneticPr fontId="6"/>
  </si>
  <si>
    <t>検収員①氏名</t>
    <rPh sb="0" eb="2">
      <t>ケンシュウ</t>
    </rPh>
    <rPh sb="2" eb="3">
      <t>イン</t>
    </rPh>
    <rPh sb="4" eb="6">
      <t>シメイ</t>
    </rPh>
    <phoneticPr fontId="4"/>
  </si>
  <si>
    <t>検収員②役職</t>
    <rPh sb="0" eb="2">
      <t>ケンシュウ</t>
    </rPh>
    <rPh sb="2" eb="3">
      <t>イン</t>
    </rPh>
    <rPh sb="4" eb="6">
      <t>ヤクショク</t>
    </rPh>
    <phoneticPr fontId="4"/>
  </si>
  <si>
    <t>副施設長</t>
    <rPh sb="0" eb="4">
      <t>フクシセツチョウ</t>
    </rPh>
    <phoneticPr fontId="6"/>
  </si>
  <si>
    <t>検収員②氏名</t>
    <rPh sb="0" eb="2">
      <t>ケンシュウ</t>
    </rPh>
    <rPh sb="2" eb="3">
      <t>イン</t>
    </rPh>
    <rPh sb="4" eb="6">
      <t>シメイ</t>
    </rPh>
    <phoneticPr fontId="4"/>
  </si>
  <si>
    <t>■検収調書B関係（求人情報発信費：就職情報掲載料等）</t>
  </si>
  <si>
    <t>施設長</t>
    <rPh sb="0" eb="3">
      <t>シセツチョウ</t>
    </rPh>
    <phoneticPr fontId="6"/>
  </si>
  <si>
    <t>■検収調書C関係（求人情報発信費：職業紹介手数料等）</t>
    <rPh sb="1" eb="3">
      <t>ケンシュウ</t>
    </rPh>
    <rPh sb="3" eb="5">
      <t>チョウショ</t>
    </rPh>
    <rPh sb="6" eb="8">
      <t>カンケイ</t>
    </rPh>
    <rPh sb="9" eb="16">
      <t>キュウジンジョウホウハッシンヒ</t>
    </rPh>
    <rPh sb="17" eb="24">
      <t>ショクギョウショウカイテスウリョウ</t>
    </rPh>
    <rPh sb="24" eb="25">
      <t>トウ</t>
    </rPh>
    <phoneticPr fontId="4"/>
  </si>
  <si>
    <t>税抜き</t>
    <rPh sb="0" eb="2">
      <t>ゼイヌ</t>
    </rPh>
    <phoneticPr fontId="4"/>
  </si>
  <si>
    <t>（１）人材雇用費</t>
    <rPh sb="3" eb="5">
      <t>ジンザイ</t>
    </rPh>
    <rPh sb="5" eb="7">
      <t>コヨウ</t>
    </rPh>
    <rPh sb="7" eb="8">
      <t>ヒ</t>
    </rPh>
    <phoneticPr fontId="4"/>
  </si>
  <si>
    <t>導入・増設等の別</t>
    <rPh sb="0" eb="2">
      <t>ドウニュウ</t>
    </rPh>
    <rPh sb="3" eb="5">
      <t>ゾウセツ</t>
    </rPh>
    <rPh sb="5" eb="6">
      <t>トウ</t>
    </rPh>
    <rPh sb="7" eb="8">
      <t>ベツ</t>
    </rPh>
    <phoneticPr fontId="4"/>
  </si>
  <si>
    <t>購入機器名</t>
    <rPh sb="0" eb="5">
      <t>コウニュウキキメイ</t>
    </rPh>
    <phoneticPr fontId="9"/>
  </si>
  <si>
    <t>①</t>
  </si>
  <si>
    <t>（様式第１の２）</t>
    <phoneticPr fontId="4"/>
  </si>
  <si>
    <t>株式会社博報堂プロダクツ　</t>
    <rPh sb="0" eb="7">
      <t>カブシキガイシャハクホウドウ</t>
    </rPh>
    <phoneticPr fontId="4"/>
  </si>
  <si>
    <t xml:space="preserve">代表取締役社長　橋本 昌和　殿												</t>
    <phoneticPr fontId="4"/>
  </si>
  <si>
    <t>法人名</t>
    <rPh sb="0" eb="3">
      <t>ホウジンメイ</t>
    </rPh>
    <phoneticPr fontId="4"/>
  </si>
  <si>
    <t>代表者名</t>
    <rPh sb="0" eb="4">
      <t>ダイヒョウシャメイ</t>
    </rPh>
    <phoneticPr fontId="4"/>
  </si>
  <si>
    <t>令和７年度被害者保護増進等事業費補助金
（自動車事故被害者支援体制等整備事業）
補助金交付申請兼実績報告書</t>
  </si>
  <si>
    <t>　令和７年度被害者保護増進等事業費補助金（自動車事故被害者支援体制等整備事業）交付規程第４条第２項の規定に基づき、別紙関係書類を添えて交付を申請するとともに、被害者保護増進等事業費補助金にかかる補助対象事業（自動車事故被害者受入環境整備事業）を完了したので、交付規程第１４条の規定に基づき、下記のとおり報告します。</t>
  </si>
  <si>
    <t>記</t>
    <rPh sb="0" eb="1">
      <t>キ</t>
    </rPh>
    <phoneticPr fontId="4"/>
  </si>
  <si>
    <t>1.　補助対象事業の種別</t>
    <rPh sb="10" eb="12">
      <t>シュベツ</t>
    </rPh>
    <phoneticPr fontId="4"/>
  </si>
  <si>
    <t>別紙　令和７年度自動車事故被害者支援体制等整備事業</t>
    <rPh sb="0" eb="2">
      <t>ベッシ</t>
    </rPh>
    <phoneticPr fontId="4"/>
  </si>
  <si>
    <t>（自動車事故被害者受入環境整備事業）実施・経費報告書兼収支予算書のとおり</t>
    <phoneticPr fontId="4"/>
  </si>
  <si>
    <t>2.　補助対象事業の内容　　　　</t>
    <rPh sb="7" eb="9">
      <t>ジギョウ</t>
    </rPh>
    <rPh sb="10" eb="12">
      <t>ナイヨウ</t>
    </rPh>
    <phoneticPr fontId="4"/>
  </si>
  <si>
    <t>3.　補助対象経費</t>
    <rPh sb="5" eb="7">
      <t>タイショウ</t>
    </rPh>
    <rPh sb="7" eb="9">
      <t>ケイヒ</t>
    </rPh>
    <phoneticPr fontId="4"/>
  </si>
  <si>
    <t>金</t>
  </si>
  <si>
    <t>円</t>
    <rPh sb="0" eb="1">
      <t>エン</t>
    </rPh>
    <phoneticPr fontId="4"/>
  </si>
  <si>
    <t>4.　補助金交付申請額</t>
    <phoneticPr fontId="4"/>
  </si>
  <si>
    <t>5.　補助金充当予定額</t>
    <phoneticPr fontId="4"/>
  </si>
  <si>
    <t>金</t>
    <phoneticPr fontId="4"/>
  </si>
  <si>
    <t>6.　完了した補助対象事業の概要</t>
    <phoneticPr fontId="4"/>
  </si>
  <si>
    <t>7.　添付書類</t>
    <phoneticPr fontId="4"/>
  </si>
  <si>
    <t>　(1) 申請者の営む主な事業及びその内容</t>
  </si>
  <si>
    <t>　(2) 申請者の資産及び負債に関する事項</t>
  </si>
  <si>
    <t>　(3) 補助対象事業に関する収支予算書</t>
  </si>
  <si>
    <t>　(4) その他博報堂プロダクツが指示する書面等</t>
    <phoneticPr fontId="4"/>
  </si>
  <si>
    <t>（備考）用紙は、日本産業規格Ａ４とし、縦位置とする。</t>
    <phoneticPr fontId="4"/>
  </si>
  <si>
    <t>（別紙）</t>
    <phoneticPr fontId="7"/>
  </si>
  <si>
    <t>令和７年度自動車事故被害者支援体制等整備事業（自動車事故被害者受入環境整備事業）実施・経費報告書兼収支予算書</t>
    <rPh sb="10" eb="13">
      <t>ヒガイシャ</t>
    </rPh>
    <rPh sb="13" eb="15">
      <t>シエン</t>
    </rPh>
    <rPh sb="15" eb="17">
      <t>タイセイ</t>
    </rPh>
    <rPh sb="17" eb="18">
      <t>トウ</t>
    </rPh>
    <rPh sb="18" eb="20">
      <t>セイビ</t>
    </rPh>
    <rPh sb="23" eb="26">
      <t>ジドウシャ</t>
    </rPh>
    <rPh sb="26" eb="28">
      <t>ジコ</t>
    </rPh>
    <rPh sb="28" eb="31">
      <t>ヒガイシャ</t>
    </rPh>
    <rPh sb="31" eb="33">
      <t>ウケイレ</t>
    </rPh>
    <rPh sb="33" eb="35">
      <t>カンキョウ</t>
    </rPh>
    <rPh sb="35" eb="37">
      <t>セイビ</t>
    </rPh>
    <rPh sb="37" eb="39">
      <t>ジギョウ</t>
    </rPh>
    <rPh sb="48" eb="49">
      <t>ケン</t>
    </rPh>
    <rPh sb="51" eb="54">
      <t>ヨサンショ</t>
    </rPh>
    <phoneticPr fontId="8"/>
  </si>
  <si>
    <t>１．実施した補助対象事業の内容</t>
    <rPh sb="2" eb="4">
      <t>ジッシ</t>
    </rPh>
    <rPh sb="6" eb="8">
      <t>ホジョ</t>
    </rPh>
    <rPh sb="8" eb="10">
      <t>タイショウ</t>
    </rPh>
    <rPh sb="10" eb="12">
      <t>ジギョウ</t>
    </rPh>
    <rPh sb="13" eb="15">
      <t>ナイヨウ</t>
    </rPh>
    <phoneticPr fontId="8"/>
  </si>
  <si>
    <t>補助対象経費</t>
    <rPh sb="0" eb="2">
      <t>ホジョ</t>
    </rPh>
    <rPh sb="2" eb="4">
      <t>タイショウ</t>
    </rPh>
    <rPh sb="4" eb="6">
      <t>ケイヒ</t>
    </rPh>
    <phoneticPr fontId="8"/>
  </si>
  <si>
    <t>財源区分</t>
    <rPh sb="0" eb="2">
      <t>ザイゲン</t>
    </rPh>
    <rPh sb="2" eb="4">
      <t>クブン</t>
    </rPh>
    <phoneticPr fontId="8"/>
  </si>
  <si>
    <t>備考</t>
    <rPh sb="0" eb="2">
      <t>ビコウ</t>
    </rPh>
    <phoneticPr fontId="8"/>
  </si>
  <si>
    <t>費目（細目）・実施内容</t>
    <rPh sb="0" eb="1">
      <t>ヒ</t>
    </rPh>
    <rPh sb="1" eb="2">
      <t>メ</t>
    </rPh>
    <rPh sb="3" eb="5">
      <t>サイモク</t>
    </rPh>
    <rPh sb="7" eb="9">
      <t>ジッシ</t>
    </rPh>
    <rPh sb="9" eb="11">
      <t>ナイヨウ</t>
    </rPh>
    <phoneticPr fontId="8"/>
  </si>
  <si>
    <t>金額</t>
    <rPh sb="0" eb="2">
      <t>キンガク</t>
    </rPh>
    <phoneticPr fontId="8"/>
  </si>
  <si>
    <t>積算内訳</t>
    <rPh sb="0" eb="2">
      <t>セキサン</t>
    </rPh>
    <rPh sb="2" eb="4">
      <t>ウチワケ</t>
    </rPh>
    <phoneticPr fontId="8"/>
  </si>
  <si>
    <t>補助金申請額</t>
    <rPh sb="0" eb="3">
      <t>ホジョキン</t>
    </rPh>
    <rPh sb="3" eb="5">
      <t>シンセイ</t>
    </rPh>
    <rPh sb="5" eb="6">
      <t>ガク</t>
    </rPh>
    <phoneticPr fontId="8"/>
  </si>
  <si>
    <t>自己負担額</t>
    <rPh sb="0" eb="2">
      <t>ジコ</t>
    </rPh>
    <rPh sb="2" eb="4">
      <t>フタン</t>
    </rPh>
    <rPh sb="4" eb="5">
      <t>ガク</t>
    </rPh>
    <phoneticPr fontId="8"/>
  </si>
  <si>
    <t>その他の収入</t>
    <rPh sb="2" eb="3">
      <t>タ</t>
    </rPh>
    <rPh sb="4" eb="6">
      <t>シュウニュウ</t>
    </rPh>
    <phoneticPr fontId="8"/>
  </si>
  <si>
    <t>(１)人材雇用費</t>
    <rPh sb="3" eb="5">
      <t>ジンザイ</t>
    </rPh>
    <rPh sb="5" eb="8">
      <t>コヨウヒ</t>
    </rPh>
    <phoneticPr fontId="6"/>
  </si>
  <si>
    <t>人材雇用費補助申請額算出書参照</t>
    <rPh sb="13" eb="15">
      <t>サンショウ</t>
    </rPh>
    <phoneticPr fontId="6"/>
  </si>
  <si>
    <t>対象職員数:</t>
    <rPh sb="0" eb="2">
      <t>タイショウ</t>
    </rPh>
    <rPh sb="2" eb="5">
      <t>ショクインスウ</t>
    </rPh>
    <phoneticPr fontId="6"/>
  </si>
  <si>
    <t>(２)施設支援費</t>
    <rPh sb="3" eb="5">
      <t>シセツ</t>
    </rPh>
    <phoneticPr fontId="6"/>
  </si>
  <si>
    <t>納品日</t>
    <rPh sb="0" eb="3">
      <t>ノウヒンビ</t>
    </rPh>
    <phoneticPr fontId="6"/>
  </si>
  <si>
    <t>その他</t>
    <rPh sb="2" eb="3">
      <t>タ</t>
    </rPh>
    <phoneticPr fontId="4"/>
  </si>
  <si>
    <t>(３)求人情報発信費</t>
    <rPh sb="3" eb="5">
      <t>キュウジン</t>
    </rPh>
    <rPh sb="5" eb="7">
      <t>ジョウホウ</t>
    </rPh>
    <rPh sb="7" eb="9">
      <t>ハッシン</t>
    </rPh>
    <rPh sb="9" eb="10">
      <t>ヒ</t>
    </rPh>
    <phoneticPr fontId="6"/>
  </si>
  <si>
    <t>イ　就職情報掲載料、新聞広告、パンフレット作成等</t>
    <phoneticPr fontId="6"/>
  </si>
  <si>
    <t>実施期間</t>
    <rPh sb="0" eb="2">
      <t>ジッシ</t>
    </rPh>
    <rPh sb="2" eb="4">
      <t>キカン</t>
    </rPh>
    <phoneticPr fontId="6"/>
  </si>
  <si>
    <t>ロ　職業紹介手数料、採用課金型求人掲載料</t>
    <rPh sb="2" eb="4">
      <t>ショクギョウ</t>
    </rPh>
    <rPh sb="4" eb="6">
      <t>ショウカイ</t>
    </rPh>
    <rPh sb="6" eb="9">
      <t>テスウリョウ</t>
    </rPh>
    <rPh sb="10" eb="12">
      <t>サイヨウ</t>
    </rPh>
    <rPh sb="12" eb="15">
      <t>カキンガタ</t>
    </rPh>
    <rPh sb="15" eb="17">
      <t>キュウジン</t>
    </rPh>
    <rPh sb="17" eb="20">
      <t>ケイサイリョウ</t>
    </rPh>
    <phoneticPr fontId="6"/>
  </si>
  <si>
    <t>雇用開始日</t>
    <rPh sb="0" eb="4">
      <t>コヨウカイシ</t>
    </rPh>
    <rPh sb="4" eb="5">
      <t>ビ</t>
    </rPh>
    <phoneticPr fontId="6"/>
  </si>
  <si>
    <t>(４)研修等経費</t>
    <rPh sb="3" eb="6">
      <t>ケンシュウトウ</t>
    </rPh>
    <rPh sb="6" eb="8">
      <t>ケイヒ</t>
    </rPh>
    <phoneticPr fontId="6"/>
  </si>
  <si>
    <t>イ　研修等に参加する場合</t>
    <rPh sb="2" eb="5">
      <t>ケンシュウトウ</t>
    </rPh>
    <rPh sb="6" eb="8">
      <t>サンカ</t>
    </rPh>
    <rPh sb="10" eb="12">
      <t>バアイ</t>
    </rPh>
    <phoneticPr fontId="6"/>
  </si>
  <si>
    <t>開催場所</t>
    <rPh sb="0" eb="2">
      <t>カイサイ</t>
    </rPh>
    <rPh sb="2" eb="4">
      <t>バショ</t>
    </rPh>
    <phoneticPr fontId="6"/>
  </si>
  <si>
    <t>旅費</t>
    <rPh sb="0" eb="2">
      <t>リョヒ</t>
    </rPh>
    <phoneticPr fontId="6"/>
  </si>
  <si>
    <t>参加費等</t>
    <rPh sb="0" eb="3">
      <t>サンカヒ</t>
    </rPh>
    <rPh sb="3" eb="4">
      <t>トウ</t>
    </rPh>
    <phoneticPr fontId="6"/>
  </si>
  <si>
    <t>会議費</t>
    <rPh sb="0" eb="3">
      <t>カイギヒ</t>
    </rPh>
    <phoneticPr fontId="6"/>
  </si>
  <si>
    <t>旅費・諸謝金</t>
    <rPh sb="0" eb="2">
      <t>リョヒ</t>
    </rPh>
    <rPh sb="3" eb="4">
      <t>ショ</t>
    </rPh>
    <rPh sb="4" eb="6">
      <t>シャキン</t>
    </rPh>
    <phoneticPr fontId="6"/>
  </si>
  <si>
    <t>合　　　計</t>
    <rPh sb="0" eb="1">
      <t>ゴウ</t>
    </rPh>
    <rPh sb="4" eb="5">
      <t>ケイ</t>
    </rPh>
    <phoneticPr fontId="4"/>
  </si>
  <si>
    <t>２.申請日時点における入所者の状況（受入れ見込みを含む）</t>
    <rPh sb="2" eb="7">
      <t>シンセイビジテン</t>
    </rPh>
    <rPh sb="11" eb="13">
      <t>ニュウショ</t>
    </rPh>
    <rPh sb="13" eb="14">
      <t>シャ</t>
    </rPh>
    <rPh sb="15" eb="17">
      <t>ジョウキョウ</t>
    </rPh>
    <rPh sb="18" eb="19">
      <t>ウ</t>
    </rPh>
    <rPh sb="19" eb="20">
      <t>イ</t>
    </rPh>
    <rPh sb="21" eb="23">
      <t>ミコ</t>
    </rPh>
    <rPh sb="25" eb="26">
      <t>フク</t>
    </rPh>
    <phoneticPr fontId="8"/>
  </si>
  <si>
    <t>定員</t>
    <rPh sb="0" eb="2">
      <t>テイイン</t>
    </rPh>
    <phoneticPr fontId="8"/>
  </si>
  <si>
    <t>名</t>
    <rPh sb="0" eb="1">
      <t>メイ</t>
    </rPh>
    <phoneticPr fontId="8"/>
  </si>
  <si>
    <t>入居者数</t>
    <rPh sb="0" eb="3">
      <t>ニュウキョシャ</t>
    </rPh>
    <rPh sb="3" eb="4">
      <t>スウ</t>
    </rPh>
    <phoneticPr fontId="8"/>
  </si>
  <si>
    <t>うち申請日時点における自動車事故被害者※の数</t>
    <rPh sb="2" eb="5">
      <t>シンセイビ</t>
    </rPh>
    <rPh sb="5" eb="7">
      <t>ジテン</t>
    </rPh>
    <rPh sb="11" eb="14">
      <t>ジドウシャ</t>
    </rPh>
    <rPh sb="14" eb="16">
      <t>ジコ</t>
    </rPh>
    <rPh sb="16" eb="19">
      <t>ヒガイシャ</t>
    </rPh>
    <rPh sb="21" eb="22">
      <t>スウ</t>
    </rPh>
    <phoneticPr fontId="8"/>
  </si>
  <si>
    <t>今後の自動車事故被害者※の受入れ見込み数</t>
    <rPh sb="19" eb="20">
      <t>スウ</t>
    </rPh>
    <phoneticPr fontId="8"/>
  </si>
  <si>
    <t>※当該事業における自動車事故被害者とは、（独）自動車事故対策機構（NASVA)による介護料受給資格者及び自動車損害賠償保障法施行令別表第一第２級以上の等級認定を受けた者をいいます。障害者手帳の等級とは異なりますのでご注意願います。</t>
    <rPh sb="9" eb="12">
      <t>ジドウシャ</t>
    </rPh>
    <rPh sb="12" eb="14">
      <t>ジコ</t>
    </rPh>
    <rPh sb="14" eb="17">
      <t>ヒガイシャ</t>
    </rPh>
    <rPh sb="75" eb="77">
      <t>トウキュウ</t>
    </rPh>
    <rPh sb="77" eb="79">
      <t>ニンテイ</t>
    </rPh>
    <rPh sb="80" eb="81">
      <t>ウ</t>
    </rPh>
    <rPh sb="83" eb="84">
      <t>シャ</t>
    </rPh>
    <phoneticPr fontId="8"/>
  </si>
  <si>
    <t>３.施設支援費により導入した介護器具・用具等の導入（増設）理由及び効果</t>
    <rPh sb="2" eb="4">
      <t>シセツ</t>
    </rPh>
    <rPh sb="4" eb="6">
      <t>シエン</t>
    </rPh>
    <rPh sb="6" eb="7">
      <t>ヒ</t>
    </rPh>
    <rPh sb="10" eb="12">
      <t>ドウニュウ</t>
    </rPh>
    <rPh sb="14" eb="16">
      <t>カイゴ</t>
    </rPh>
    <rPh sb="16" eb="18">
      <t>キグ</t>
    </rPh>
    <rPh sb="19" eb="21">
      <t>ヨウグ</t>
    </rPh>
    <rPh sb="21" eb="22">
      <t>トウ</t>
    </rPh>
    <rPh sb="23" eb="25">
      <t>ドウニュウ</t>
    </rPh>
    <rPh sb="26" eb="28">
      <t>ゾウセツ</t>
    </rPh>
    <rPh sb="29" eb="31">
      <t>リユウ</t>
    </rPh>
    <rPh sb="31" eb="32">
      <t>オヨ</t>
    </rPh>
    <rPh sb="33" eb="35">
      <t>コウカ</t>
    </rPh>
    <phoneticPr fontId="8"/>
  </si>
  <si>
    <t>介護器具・用具等の名称</t>
    <rPh sb="0" eb="2">
      <t>カイゴ</t>
    </rPh>
    <rPh sb="2" eb="4">
      <t>キグ</t>
    </rPh>
    <rPh sb="5" eb="7">
      <t>ヨウグ</t>
    </rPh>
    <rPh sb="7" eb="8">
      <t>トウ</t>
    </rPh>
    <rPh sb="9" eb="11">
      <t>メイショウ</t>
    </rPh>
    <phoneticPr fontId="8"/>
  </si>
  <si>
    <t>導入（増設）理由及び使用方法</t>
    <rPh sb="0" eb="2">
      <t>ドウニュウ</t>
    </rPh>
    <rPh sb="3" eb="5">
      <t>ゾウセツ</t>
    </rPh>
    <rPh sb="6" eb="8">
      <t>リユウ</t>
    </rPh>
    <rPh sb="8" eb="9">
      <t>オヨ</t>
    </rPh>
    <rPh sb="10" eb="12">
      <t>シヨウ</t>
    </rPh>
    <rPh sb="12" eb="14">
      <t>ホウホウ</t>
    </rPh>
    <phoneticPr fontId="8"/>
  </si>
  <si>
    <t>導入・増設等の別</t>
    <rPh sb="0" eb="2">
      <t>ドウニュウ</t>
    </rPh>
    <rPh sb="3" eb="5">
      <t>ゾウセツ</t>
    </rPh>
    <rPh sb="5" eb="6">
      <t>トウ</t>
    </rPh>
    <rPh sb="7" eb="8">
      <t>ベツ</t>
    </rPh>
    <phoneticPr fontId="8"/>
  </si>
  <si>
    <t>理由・効果</t>
    <rPh sb="0" eb="2">
      <t>リユウ</t>
    </rPh>
    <rPh sb="3" eb="5">
      <t>コウカ</t>
    </rPh>
    <phoneticPr fontId="8"/>
  </si>
  <si>
    <t>４.人材雇用費、求人情報発信費、研修等経費の交付を受けることにより得られた効果と今後の活用方法</t>
    <rPh sb="2" eb="4">
      <t>ジンザイ</t>
    </rPh>
    <rPh sb="4" eb="7">
      <t>コヨウヒ</t>
    </rPh>
    <rPh sb="8" eb="15">
      <t>キュウジンジョウホウハッシンヒ</t>
    </rPh>
    <rPh sb="16" eb="19">
      <t>ケンシュウトウ</t>
    </rPh>
    <rPh sb="19" eb="21">
      <t>ケイヒ</t>
    </rPh>
    <rPh sb="22" eb="24">
      <t>コウフ</t>
    </rPh>
    <rPh sb="25" eb="26">
      <t>ウ</t>
    </rPh>
    <rPh sb="33" eb="34">
      <t>エ</t>
    </rPh>
    <rPh sb="37" eb="39">
      <t>コウカ</t>
    </rPh>
    <rPh sb="40" eb="42">
      <t>コンゴ</t>
    </rPh>
    <rPh sb="43" eb="45">
      <t>カツヨウ</t>
    </rPh>
    <rPh sb="45" eb="47">
      <t>ホウホウ</t>
    </rPh>
    <phoneticPr fontId="8"/>
  </si>
  <si>
    <t>得られた効果</t>
    <rPh sb="0" eb="1">
      <t>エ</t>
    </rPh>
    <rPh sb="4" eb="6">
      <t>コウカ</t>
    </rPh>
    <phoneticPr fontId="8"/>
  </si>
  <si>
    <t>得られた効果の活用方法</t>
    <rPh sb="0" eb="1">
      <t>エ</t>
    </rPh>
    <rPh sb="4" eb="6">
      <t>コウカ</t>
    </rPh>
    <rPh sb="7" eb="11">
      <t>カツヨウホウホウ</t>
    </rPh>
    <phoneticPr fontId="8"/>
  </si>
  <si>
    <t>５.補助対象事業に関する収支計算書</t>
    <rPh sb="2" eb="4">
      <t>ホジョ</t>
    </rPh>
    <rPh sb="4" eb="6">
      <t>タイショウ</t>
    </rPh>
    <rPh sb="6" eb="8">
      <t>ジギョウ</t>
    </rPh>
    <rPh sb="9" eb="10">
      <t>カン</t>
    </rPh>
    <rPh sb="12" eb="14">
      <t>シュウシ</t>
    </rPh>
    <rPh sb="14" eb="17">
      <t>ケイサンショ</t>
    </rPh>
    <phoneticPr fontId="8"/>
  </si>
  <si>
    <t>収入の部</t>
    <rPh sb="0" eb="2">
      <t>シュウニュウ</t>
    </rPh>
    <rPh sb="3" eb="4">
      <t>ブ</t>
    </rPh>
    <phoneticPr fontId="8"/>
  </si>
  <si>
    <t>支出の部</t>
    <rPh sb="0" eb="2">
      <t>シシュツ</t>
    </rPh>
    <rPh sb="3" eb="4">
      <t>ブ</t>
    </rPh>
    <phoneticPr fontId="8"/>
  </si>
  <si>
    <t>収支差額(A)-(B)</t>
    <rPh sb="0" eb="2">
      <t>シュウシ</t>
    </rPh>
    <rPh sb="2" eb="4">
      <t>サガク</t>
    </rPh>
    <phoneticPr fontId="8"/>
  </si>
  <si>
    <t>科目</t>
    <rPh sb="0" eb="2">
      <t>カモク</t>
    </rPh>
    <phoneticPr fontId="8"/>
  </si>
  <si>
    <t>予算額</t>
    <rPh sb="0" eb="3">
      <t>ヨサンガク</t>
    </rPh>
    <phoneticPr fontId="8"/>
  </si>
  <si>
    <t>新設等支援費</t>
    <rPh sb="0" eb="2">
      <t>シンセツ</t>
    </rPh>
    <rPh sb="2" eb="3">
      <t>トウ</t>
    </rPh>
    <rPh sb="3" eb="6">
      <t>シエンピ</t>
    </rPh>
    <phoneticPr fontId="8"/>
  </si>
  <si>
    <t>自動車事故対策費補助金</t>
    <rPh sb="0" eb="3">
      <t>ジドウシャ</t>
    </rPh>
    <rPh sb="3" eb="5">
      <t>ジコ</t>
    </rPh>
    <rPh sb="5" eb="8">
      <t>タイサクヒ</t>
    </rPh>
    <rPh sb="8" eb="11">
      <t>ホジョキン</t>
    </rPh>
    <phoneticPr fontId="8"/>
  </si>
  <si>
    <t>人材雇用費</t>
    <rPh sb="0" eb="5">
      <t>ジンザイコヨウヒ</t>
    </rPh>
    <phoneticPr fontId="8"/>
  </si>
  <si>
    <t>自己負担額</t>
    <rPh sb="0" eb="2">
      <t>ジコ</t>
    </rPh>
    <rPh sb="2" eb="5">
      <t>フタンガク</t>
    </rPh>
    <phoneticPr fontId="8"/>
  </si>
  <si>
    <t>施設支援費</t>
    <rPh sb="0" eb="2">
      <t>シセツ</t>
    </rPh>
    <rPh sb="2" eb="4">
      <t>シエン</t>
    </rPh>
    <rPh sb="4" eb="5">
      <t>ヒ</t>
    </rPh>
    <phoneticPr fontId="8"/>
  </si>
  <si>
    <t>その他</t>
    <rPh sb="2" eb="3">
      <t>タ</t>
    </rPh>
    <phoneticPr fontId="8"/>
  </si>
  <si>
    <t>求人情報発信費</t>
    <rPh sb="0" eb="7">
      <t>キュウジンジョウホウハッシンヒ</t>
    </rPh>
    <phoneticPr fontId="8"/>
  </si>
  <si>
    <t>研修等経費</t>
    <rPh sb="0" eb="5">
      <t>ケンシュウトウケイヒ</t>
    </rPh>
    <phoneticPr fontId="8"/>
  </si>
  <si>
    <t>継続経費</t>
    <rPh sb="0" eb="2">
      <t>ケイゾク</t>
    </rPh>
    <rPh sb="2" eb="4">
      <t>ケイヒ</t>
    </rPh>
    <phoneticPr fontId="8"/>
  </si>
  <si>
    <t>収入合計（A)</t>
    <rPh sb="0" eb="2">
      <t>シュウニュウ</t>
    </rPh>
    <rPh sb="2" eb="4">
      <t>ゴウケイ</t>
    </rPh>
    <phoneticPr fontId="8"/>
  </si>
  <si>
    <t>支出合計（B)</t>
    <rPh sb="0" eb="2">
      <t>シシュツ</t>
    </rPh>
    <rPh sb="2" eb="4">
      <t>ゴウケイ</t>
    </rPh>
    <phoneticPr fontId="8"/>
  </si>
  <si>
    <t>６．補助金交付申請に関する担当者</t>
    <rPh sb="2" eb="5">
      <t>ホジョキン</t>
    </rPh>
    <rPh sb="5" eb="7">
      <t>コウフ</t>
    </rPh>
    <rPh sb="7" eb="9">
      <t>シンセイ</t>
    </rPh>
    <rPh sb="10" eb="11">
      <t>カン</t>
    </rPh>
    <rPh sb="13" eb="16">
      <t>タントウシャ</t>
    </rPh>
    <phoneticPr fontId="8"/>
  </si>
  <si>
    <t>郵便物の宛名</t>
    <rPh sb="0" eb="3">
      <t>ユウビンブツ</t>
    </rPh>
    <rPh sb="4" eb="6">
      <t>アテナ</t>
    </rPh>
    <phoneticPr fontId="8"/>
  </si>
  <si>
    <t>郵便物の送付先住所</t>
    <rPh sb="0" eb="3">
      <t>ユウビンブツ</t>
    </rPh>
    <rPh sb="4" eb="7">
      <t>ソウフサキ</t>
    </rPh>
    <rPh sb="7" eb="9">
      <t>ジュウショ</t>
    </rPh>
    <phoneticPr fontId="8"/>
  </si>
  <si>
    <t>所属</t>
    <rPh sb="0" eb="2">
      <t>ショゾク</t>
    </rPh>
    <phoneticPr fontId="8"/>
  </si>
  <si>
    <t>役職</t>
    <rPh sb="0" eb="2">
      <t>ヤクショク</t>
    </rPh>
    <phoneticPr fontId="8"/>
  </si>
  <si>
    <t>氏名</t>
    <rPh sb="0" eb="2">
      <t>シメイ</t>
    </rPh>
    <phoneticPr fontId="8"/>
  </si>
  <si>
    <t>氏名ふりがな</t>
    <rPh sb="0" eb="2">
      <t>シメイ</t>
    </rPh>
    <phoneticPr fontId="8"/>
  </si>
  <si>
    <t>電話番号</t>
    <rPh sb="0" eb="4">
      <t>デンワバンゴウ</t>
    </rPh>
    <phoneticPr fontId="8"/>
  </si>
  <si>
    <t>FAX番号</t>
    <rPh sb="3" eb="5">
      <t>バンゴウ</t>
    </rPh>
    <phoneticPr fontId="8"/>
  </si>
  <si>
    <t>e-mail</t>
    <phoneticPr fontId="8"/>
  </si>
  <si>
    <t>担当者①</t>
    <rPh sb="0" eb="3">
      <t>タントウシャ</t>
    </rPh>
    <phoneticPr fontId="8"/>
  </si>
  <si>
    <t>担当者②</t>
    <rPh sb="0" eb="3">
      <t>タントウシャ</t>
    </rPh>
    <phoneticPr fontId="8"/>
  </si>
  <si>
    <t>令和　年　月　日</t>
  </si>
  <si>
    <t>株式会社博報堂プロダクツ　殿</t>
    <rPh sb="0" eb="7">
      <t>カブシキガイシャハクホウドウ</t>
    </rPh>
    <phoneticPr fontId="4"/>
  </si>
  <si>
    <t>申請者</t>
  </si>
  <si>
    <t>被害者保護増進等事業費補助金請求書</t>
    <phoneticPr fontId="4"/>
  </si>
  <si>
    <t>　令和７年度被害者保護増進等事業費補助金に係る補助対象事業(自動車事故被害者支援体制等整備事業(自動車事故被害者受入環境整備事業))については、交付決定及び額の確定に基づき、下記のとおり支払を請求いたします。</t>
  </si>
  <si>
    <t>記</t>
  </si>
  <si>
    <t>　　　1.　請　求　額</t>
  </si>
  <si>
    <t>　　　2.　受　取　人</t>
  </si>
  <si>
    <t>住所</t>
  </si>
  <si>
    <t>　　　 （口座名義人）</t>
  </si>
  <si>
    <t>氏名</t>
  </si>
  <si>
    <t>　　　3.　振込先金融機関及び支店名</t>
  </si>
  <si>
    <t>　　　4.　預金種別</t>
  </si>
  <si>
    <t>　　　5.  口座番号</t>
  </si>
  <si>
    <t>本件責任者：</t>
  </si>
  <si>
    <t>７．添付書類（４）その他博報堂プロダクツが指示する書面等</t>
    <rPh sb="2" eb="4">
      <t>テンプ</t>
    </rPh>
    <rPh sb="4" eb="6">
      <t>ショルイ</t>
    </rPh>
    <rPh sb="11" eb="12">
      <t>タ</t>
    </rPh>
    <rPh sb="12" eb="15">
      <t>ハクホウドウ</t>
    </rPh>
    <rPh sb="21" eb="23">
      <t>シジ</t>
    </rPh>
    <rPh sb="25" eb="27">
      <t>ショメン</t>
    </rPh>
    <rPh sb="27" eb="28">
      <t>トウ</t>
    </rPh>
    <phoneticPr fontId="4"/>
  </si>
  <si>
    <t>　（実施細目　第３条　施設支援費　関係）</t>
    <rPh sb="2" eb="4">
      <t>ジッシ</t>
    </rPh>
    <rPh sb="4" eb="6">
      <t>サイモク</t>
    </rPh>
    <rPh sb="7" eb="8">
      <t>ダイ</t>
    </rPh>
    <rPh sb="9" eb="10">
      <t>ジョウ</t>
    </rPh>
    <rPh sb="11" eb="13">
      <t>シセツ</t>
    </rPh>
    <rPh sb="13" eb="15">
      <t>シエン</t>
    </rPh>
    <rPh sb="15" eb="16">
      <t>ヒ</t>
    </rPh>
    <rPh sb="17" eb="19">
      <t>カンケイ</t>
    </rPh>
    <phoneticPr fontId="4"/>
  </si>
  <si>
    <t>検　収　調　書</t>
    <rPh sb="0" eb="1">
      <t>ケン</t>
    </rPh>
    <rPh sb="2" eb="3">
      <t>オサム</t>
    </rPh>
    <rPh sb="4" eb="5">
      <t>チョウ</t>
    </rPh>
    <rPh sb="6" eb="7">
      <t>ショ</t>
    </rPh>
    <phoneticPr fontId="4"/>
  </si>
  <si>
    <t>NO</t>
  </si>
  <si>
    <t>１．品名、規格、数量</t>
    <rPh sb="2" eb="4">
      <t>ヒンメイ</t>
    </rPh>
    <rPh sb="5" eb="7">
      <t>キカク</t>
    </rPh>
    <rPh sb="8" eb="10">
      <t>スウリョウ</t>
    </rPh>
    <phoneticPr fontId="4"/>
  </si>
  <si>
    <t>税込額</t>
    <rPh sb="0" eb="2">
      <t>ゼイコ</t>
    </rPh>
    <rPh sb="2" eb="3">
      <t>ガク</t>
    </rPh>
    <phoneticPr fontId="4"/>
  </si>
  <si>
    <t>2.購入金額</t>
    <rPh sb="2" eb="4">
      <t>コウニュウ</t>
    </rPh>
    <rPh sb="4" eb="6">
      <t>キンガク</t>
    </rPh>
    <phoneticPr fontId="4"/>
  </si>
  <si>
    <t>（うち、消費税</t>
    <rPh sb="4" eb="7">
      <t>ショウヒゼイ</t>
    </rPh>
    <phoneticPr fontId="4"/>
  </si>
  <si>
    <t>3.納入年月日</t>
    <rPh sb="2" eb="4">
      <t>ノウニュウ</t>
    </rPh>
    <rPh sb="4" eb="7">
      <t>ネンガッピ</t>
    </rPh>
    <phoneticPr fontId="4"/>
  </si>
  <si>
    <t>4.設置（納入）場所</t>
    <rPh sb="2" eb="4">
      <t>セッチ</t>
    </rPh>
    <rPh sb="5" eb="7">
      <t>ノウニュウ</t>
    </rPh>
    <rPh sb="8" eb="10">
      <t>バショ</t>
    </rPh>
    <phoneticPr fontId="4"/>
  </si>
  <si>
    <t>5.納入事業者</t>
    <rPh sb="2" eb="4">
      <t>ノウニュウ</t>
    </rPh>
    <rPh sb="4" eb="7">
      <t>ジギョウシャ</t>
    </rPh>
    <phoneticPr fontId="4"/>
  </si>
  <si>
    <t>6.検収成績</t>
    <rPh sb="2" eb="4">
      <t>ケンシュウ</t>
    </rPh>
    <rPh sb="4" eb="6">
      <t>セイセキ</t>
    </rPh>
    <phoneticPr fontId="4"/>
  </si>
  <si>
    <t>合　　　格</t>
    <rPh sb="0" eb="1">
      <t>ゴウ</t>
    </rPh>
    <rPh sb="4" eb="5">
      <t>カク</t>
    </rPh>
    <phoneticPr fontId="4"/>
  </si>
  <si>
    <t>上記の物件について正に検収しました。</t>
    <rPh sb="0" eb="2">
      <t>ジョウキ</t>
    </rPh>
    <rPh sb="3" eb="5">
      <t>ブッケン</t>
    </rPh>
    <rPh sb="9" eb="10">
      <t>マサ</t>
    </rPh>
    <rPh sb="11" eb="13">
      <t>ケンシュウ</t>
    </rPh>
    <phoneticPr fontId="4"/>
  </si>
  <si>
    <t>（検収日）</t>
    <rPh sb="1" eb="4">
      <t>ケンシュウビ</t>
    </rPh>
    <phoneticPr fontId="4"/>
  </si>
  <si>
    <t>検収者氏名</t>
    <rPh sb="0" eb="2">
      <t>ケンシュウ</t>
    </rPh>
    <rPh sb="2" eb="3">
      <t>シャ</t>
    </rPh>
    <rPh sb="3" eb="5">
      <t>シメイ</t>
    </rPh>
    <phoneticPr fontId="4"/>
  </si>
  <si>
    <t>（役職）</t>
    <rPh sb="1" eb="3">
      <t>ヤクショク</t>
    </rPh>
    <phoneticPr fontId="4"/>
  </si>
  <si>
    <t>（氏名）</t>
  </si>
  <si>
    <t>（注）</t>
  </si>
  <si>
    <r>
      <t>　導入した医療器具・用具等によって検収日が異なる場合には、原則として、</t>
    </r>
    <r>
      <rPr>
        <u/>
        <sz val="8"/>
        <rFont val="游ゴシック"/>
        <family val="3"/>
        <charset val="128"/>
      </rPr>
      <t>当該医療器具・用具等の検収日毎に本書を作成</t>
    </r>
    <r>
      <rPr>
        <sz val="8"/>
        <rFont val="游ゴシック"/>
        <family val="3"/>
        <charset val="128"/>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4"/>
  </si>
  <si>
    <t>　（実施細目　第３条　求人情報発信費　関係）</t>
    <rPh sb="2" eb="4">
      <t>ジッシ</t>
    </rPh>
    <rPh sb="4" eb="6">
      <t>サイモク</t>
    </rPh>
    <rPh sb="7" eb="8">
      <t>ダイ</t>
    </rPh>
    <rPh sb="9" eb="10">
      <t>ジョウ</t>
    </rPh>
    <rPh sb="11" eb="13">
      <t>キュウジン</t>
    </rPh>
    <rPh sb="13" eb="15">
      <t>ジョウホウ</t>
    </rPh>
    <rPh sb="15" eb="17">
      <t>ハッシン</t>
    </rPh>
    <rPh sb="17" eb="18">
      <t>ヒ</t>
    </rPh>
    <rPh sb="19" eb="21">
      <t>カンケイ</t>
    </rPh>
    <phoneticPr fontId="4"/>
  </si>
  <si>
    <t>１．掲載内容、数量</t>
    <rPh sb="2" eb="4">
      <t>ケイサイ</t>
    </rPh>
    <rPh sb="4" eb="6">
      <t>ナイヨウ</t>
    </rPh>
    <rPh sb="7" eb="9">
      <t>スウリョウ</t>
    </rPh>
    <phoneticPr fontId="4"/>
  </si>
  <si>
    <t>4.サイトURL及び成果物の名称</t>
    <rPh sb="8" eb="9">
      <t>オヨ</t>
    </rPh>
    <rPh sb="10" eb="13">
      <t>セイカブツ</t>
    </rPh>
    <rPh sb="14" eb="16">
      <t>メイショウ</t>
    </rPh>
    <phoneticPr fontId="4"/>
  </si>
  <si>
    <t>5.運営会社名</t>
    <phoneticPr fontId="4"/>
  </si>
  <si>
    <r>
      <t>　契約した会社等によって検収日が異なる場合には、原則として、</t>
    </r>
    <r>
      <rPr>
        <u/>
        <sz val="8"/>
        <rFont val="游ゴシック"/>
        <family val="3"/>
        <charset val="128"/>
      </rPr>
      <t>会社毎に本書を作成</t>
    </r>
    <r>
      <rPr>
        <sz val="8"/>
        <rFont val="游ゴシック"/>
        <family val="3"/>
        <charset val="128"/>
      </rPr>
      <t>すること。また、当該様式内に必要事項が記入しきれない場合には、適宜、別の用紙を用いて作成すること。</t>
    </r>
    <rPh sb="1" eb="3">
      <t>ケイヤク</t>
    </rPh>
    <rPh sb="5" eb="7">
      <t>カイシャ</t>
    </rPh>
    <rPh sb="7" eb="8">
      <t>トウ</t>
    </rPh>
    <rPh sb="30" eb="32">
      <t>カイシャ</t>
    </rPh>
    <rPh sb="32" eb="33">
      <t>ゴト</t>
    </rPh>
    <rPh sb="73" eb="74">
      <t>ベツ</t>
    </rPh>
    <rPh sb="75" eb="77">
      <t>ヨウシ</t>
    </rPh>
    <rPh sb="78" eb="79">
      <t>モチ</t>
    </rPh>
    <phoneticPr fontId="10"/>
  </si>
  <si>
    <t>１．対象職員名、雇用形態</t>
    <rPh sb="2" eb="7">
      <t>タイショウショクインメイ</t>
    </rPh>
    <rPh sb="8" eb="12">
      <t>コヨウケイタイ</t>
    </rPh>
    <phoneticPr fontId="4"/>
  </si>
  <si>
    <t>4.紹介会社名</t>
    <rPh sb="2" eb="4">
      <t>ショウカイ</t>
    </rPh>
    <rPh sb="4" eb="6">
      <t>ガイシャ</t>
    </rPh>
    <phoneticPr fontId="4"/>
  </si>
  <si>
    <t>5.検収成績</t>
    <rPh sb="2" eb="4">
      <t>ケンシュウ</t>
    </rPh>
    <rPh sb="4" eb="6">
      <t>セイセキ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</si>
</sst>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41" formatCode="_ * #,##0_ ;_ * \-#,##0_ ;_ * &quot;-&quot;_ ;_ @_ "/>
    <numFmt numFmtId="43" formatCode="_ * #,##0.00_ ;_ * \-#,##0.00_ ;_ * &quot;-&quot;??_ ;_ @_ "/>
    <numFmt numFmtId="176" formatCode="ggge&quot;年&quot;m&quot;月&quot;d&quot;日&quot;"/>
    <numFmt numFmtId="177" formatCode="0.0%"/>
    <numFmt numFmtId="178" formatCode="gyy\.m\.d"/>
    <numFmt numFmtId="179" formatCode="gggyy&quot;年&quot;m&quot;月&quot;"/>
    <numFmt numFmtId="180" formatCode="#,##0&quot;円&quot;"/>
    <numFmt numFmtId="181" formatCode="gggyy&quot;年&quot;m&quot;月&quot;d&quot;日&quot;"/>
    <numFmt numFmtId="182" formatCode="[$-411]ggge&quot;年&quot;m&quot;月&quot;d&quot;日&quot;;\-;\-;@"/>
    <numFmt numFmtId="183" formatCode="&quot;¥&quot;#,##0_);[Red]\(&quot;¥&quot;#,##0\)"/>
    <numFmt numFmtId="184" formatCode="#,##0&quot;円）&quot;"/>
    <numFmt numFmtId="185" formatCode="[$-411]ggge&quot;年&quot;m&quot;月&quot;d&quot;日&quot;;@"/>
    <numFmt numFmtId="186" formatCode="#,###&quot;円&quot;"/>
    <numFmt numFmtId="187" formatCode="[$-411]ggge&quot;年&quot;m&quot;月&quot;"/>
    <numFmt numFmtId="188" formatCode="&quot;¥&quot;#,##0.0_);[Red]\(&quot;¥&quot;#,##0.0\)"/>
    <numFmt numFmtId="189" formatCode="[$-800411]ggge&quot;年&quot;m&quot;月&quot;d&quot;日&quot;;@"/>
    <numFmt numFmtId="190" formatCode="\ 0;\-0;"/>
    <numFmt numFmtId="191" formatCode="[&lt;=999]000;[&lt;=9999]000\-00;000\-0000"/>
  </numFmts>
  <fonts count="45">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2"/>
      <scheme val="minor"/>
    </font>
    <font>
      <sz val="6"/>
      <name val="ＭＳ Ｐゴシック"/>
      <family val="3"/>
      <scheme val="minor"/>
    </font>
    <font>
      <sz val="11"/>
      <color theme="1"/>
      <name val="ＭＳ Ｐゴシック"/>
      <family val="3"/>
      <scheme val="minor"/>
    </font>
    <font>
      <sz val="6"/>
      <name val="ＭＳ Ｐゴシック"/>
      <family val="3"/>
      <charset val="128"/>
      <scheme val="minor"/>
    </font>
    <font>
      <sz val="6"/>
      <name val="ＭＳ Ｐゴシック"/>
      <family val="3"/>
      <charset val="128"/>
    </font>
    <font>
      <sz val="6"/>
      <name val="ＭＳ Ｐゴシック"/>
      <family val="2"/>
      <charset val="128"/>
      <scheme val="minor"/>
    </font>
    <font>
      <sz val="6"/>
      <name val="游ゴシック"/>
      <family val="3"/>
    </font>
    <font>
      <sz val="6"/>
      <name val="ＭＳ Ｐゴシック"/>
      <family val="3"/>
    </font>
    <font>
      <sz val="11"/>
      <color theme="1"/>
      <name val="ＭＳ Ｐゴシック"/>
      <family val="3"/>
    </font>
    <font>
      <u/>
      <sz val="11"/>
      <color theme="10"/>
      <name val="ＭＳ Ｐゴシック"/>
      <family val="3"/>
      <scheme val="minor"/>
    </font>
    <font>
      <b/>
      <sz val="16"/>
      <color theme="1"/>
      <name val="游ゴシック"/>
      <family val="3"/>
      <charset val="128"/>
    </font>
    <font>
      <sz val="11"/>
      <color theme="1"/>
      <name val="游ゴシック"/>
      <family val="3"/>
      <charset val="128"/>
    </font>
    <font>
      <sz val="10"/>
      <color theme="1"/>
      <name val="游ゴシック"/>
      <family val="3"/>
      <charset val="128"/>
    </font>
    <font>
      <sz val="11"/>
      <color theme="0" tint="-0.34998626667073579"/>
      <name val="游ゴシック"/>
      <family val="3"/>
      <charset val="128"/>
    </font>
    <font>
      <sz val="11"/>
      <name val="游ゴシック"/>
      <family val="3"/>
      <charset val="128"/>
    </font>
    <font>
      <sz val="12"/>
      <name val="游ゴシック"/>
      <family val="3"/>
      <charset val="128"/>
    </font>
    <font>
      <sz val="9"/>
      <name val="游ゴシック"/>
      <family val="3"/>
      <charset val="128"/>
    </font>
    <font>
      <b/>
      <sz val="11"/>
      <color theme="1"/>
      <name val="游ゴシック"/>
      <family val="3"/>
      <charset val="128"/>
    </font>
    <font>
      <sz val="8"/>
      <color theme="1"/>
      <name val="游ゴシック"/>
      <family val="3"/>
      <charset val="128"/>
    </font>
    <font>
      <sz val="9"/>
      <color theme="1"/>
      <name val="游ゴシック"/>
      <family val="3"/>
      <charset val="128"/>
    </font>
    <font>
      <sz val="12"/>
      <color theme="0" tint="-0.34998626667073579"/>
      <name val="游ゴシック"/>
      <family val="3"/>
      <charset val="128"/>
    </font>
    <font>
      <sz val="6"/>
      <name val="游ゴシック"/>
      <family val="3"/>
      <charset val="128"/>
    </font>
    <font>
      <sz val="7"/>
      <name val="游ゴシック"/>
      <family val="3"/>
      <charset val="128"/>
    </font>
    <font>
      <sz val="10"/>
      <name val="游ゴシック"/>
      <family val="3"/>
      <charset val="128"/>
    </font>
    <font>
      <u/>
      <sz val="11"/>
      <color theme="10"/>
      <name val="游ゴシック"/>
      <family val="3"/>
      <charset val="128"/>
    </font>
    <font>
      <b/>
      <sz val="9"/>
      <color indexed="81"/>
      <name val="游ゴシック"/>
      <family val="3"/>
      <charset val="128"/>
    </font>
    <font>
      <b/>
      <sz val="9"/>
      <color theme="1"/>
      <name val="游ゴシック"/>
      <family val="3"/>
      <charset val="128"/>
    </font>
    <font>
      <b/>
      <sz val="11"/>
      <name val="游ゴシック"/>
      <family val="3"/>
      <charset val="128"/>
    </font>
    <font>
      <i/>
      <sz val="11"/>
      <name val="游ゴシック"/>
      <family val="3"/>
      <charset val="128"/>
    </font>
    <font>
      <i/>
      <sz val="8"/>
      <name val="游ゴシック"/>
      <family val="3"/>
      <charset val="128"/>
    </font>
    <font>
      <sz val="12"/>
      <color theme="1"/>
      <name val="游ゴシック"/>
      <family val="3"/>
      <charset val="128"/>
    </font>
    <font>
      <u val="double"/>
      <sz val="9"/>
      <color theme="1"/>
      <name val="游ゴシック"/>
      <family val="3"/>
      <charset val="128"/>
    </font>
    <font>
      <b/>
      <u val="doubleAccounting"/>
      <sz val="10"/>
      <name val="游ゴシック"/>
      <family val="3"/>
      <charset val="128"/>
    </font>
    <font>
      <i/>
      <sz val="9"/>
      <color theme="1"/>
      <name val="游ゴシック"/>
      <family val="3"/>
      <charset val="128"/>
    </font>
    <font>
      <sz val="6"/>
      <color theme="1"/>
      <name val="游ゴシック"/>
      <family val="3"/>
      <charset val="128"/>
    </font>
    <font>
      <b/>
      <sz val="16"/>
      <name val="游ゴシック"/>
      <family val="3"/>
      <charset val="128"/>
    </font>
    <font>
      <i/>
      <sz val="11"/>
      <color theme="1"/>
      <name val="游ゴシック"/>
      <family val="3"/>
      <charset val="128"/>
    </font>
    <font>
      <i/>
      <sz val="8"/>
      <color theme="1"/>
      <name val="游ゴシック"/>
      <family val="3"/>
      <charset val="128"/>
    </font>
    <font>
      <sz val="8"/>
      <name val="游ゴシック"/>
      <family val="3"/>
      <charset val="128"/>
    </font>
    <font>
      <u/>
      <sz val="8"/>
      <name val="游ゴシック"/>
      <family val="3"/>
      <charset val="128"/>
    </font>
    <font>
      <sz val="7"/>
      <color rgb="FFFF0000"/>
      <name val="游ゴシック"/>
      <family val="3"/>
      <charset val="128"/>
    </font>
    <font>
      <sz val="9"/>
      <color rgb="FFFF0000"/>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bottom style="double">
        <color indexed="64"/>
      </bottom>
      <diagonal/>
    </border>
    <border>
      <left/>
      <right style="medium">
        <color indexed="64"/>
      </right>
      <top style="double">
        <color indexed="64"/>
      </top>
      <bottom style="medium">
        <color indexed="64"/>
      </bottom>
      <diagonal/>
    </border>
    <border diagonalDown="1">
      <left style="medium">
        <color indexed="64"/>
      </left>
      <right/>
      <top style="thin">
        <color indexed="64"/>
      </top>
      <bottom/>
      <diagonal style="medium">
        <color indexed="64"/>
      </diagonal>
    </border>
    <border diagonalDown="1">
      <left/>
      <right/>
      <top style="thin">
        <color indexed="64"/>
      </top>
      <bottom/>
      <diagonal style="medium">
        <color indexed="64"/>
      </diagonal>
    </border>
    <border diagonalDown="1">
      <left/>
      <right style="medium">
        <color indexed="64"/>
      </right>
      <top style="thin">
        <color indexed="64"/>
      </top>
      <bottom/>
      <diagonal style="medium">
        <color indexed="64"/>
      </diagonal>
    </border>
    <border diagonalDown="1">
      <left style="medium">
        <color indexed="64"/>
      </left>
      <right/>
      <top/>
      <bottom/>
      <diagonal style="medium">
        <color indexed="64"/>
      </diagonal>
    </border>
    <border diagonalDown="1">
      <left/>
      <right/>
      <top/>
      <bottom/>
      <diagonal style="medium">
        <color indexed="64"/>
      </diagonal>
    </border>
    <border diagonalDown="1">
      <left/>
      <right style="medium">
        <color indexed="64"/>
      </right>
      <top/>
      <bottom/>
      <diagonal style="medium">
        <color indexed="64"/>
      </diagonal>
    </border>
    <border diagonalDown="1">
      <left style="medium">
        <color indexed="64"/>
      </left>
      <right/>
      <top/>
      <bottom style="thin">
        <color indexed="64"/>
      </bottom>
      <diagonal style="medium">
        <color indexed="64"/>
      </diagonal>
    </border>
    <border diagonalDown="1">
      <left/>
      <right/>
      <top/>
      <bottom style="thin">
        <color indexed="64"/>
      </bottom>
      <diagonal style="medium">
        <color indexed="64"/>
      </diagonal>
    </border>
    <border diagonalDown="1">
      <left/>
      <right style="medium">
        <color indexed="64"/>
      </right>
      <top/>
      <bottom style="thin">
        <color indexed="64"/>
      </bottom>
      <diagonal style="medium">
        <color indexed="64"/>
      </diagonal>
    </border>
    <border>
      <left/>
      <right style="thin">
        <color rgb="FF000000"/>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3"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1" fillId="0" borderId="0">
      <alignment vertical="center"/>
    </xf>
    <xf numFmtId="0" fontId="12" fillId="0" borderId="0" applyNumberFormat="0" applyFill="0" applyBorder="0" applyAlignment="0" applyProtection="0">
      <alignment vertical="center"/>
    </xf>
    <xf numFmtId="0" fontId="1" fillId="0" borderId="0">
      <alignment vertical="center"/>
    </xf>
  </cellStyleXfs>
  <cellXfs count="859">
    <xf numFmtId="0" fontId="0" fillId="0" borderId="0" xfId="0">
      <alignment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vertical="center" shrinkToFit="1"/>
    </xf>
    <xf numFmtId="0" fontId="16" fillId="0" borderId="0" xfId="0" applyFont="1">
      <alignment vertical="center"/>
    </xf>
    <xf numFmtId="0" fontId="18" fillId="0" borderId="71" xfId="0" applyFont="1" applyBorder="1" applyAlignment="1">
      <alignment vertical="center" shrinkToFit="1"/>
    </xf>
    <xf numFmtId="0" fontId="18" fillId="0" borderId="79" xfId="0" applyFont="1" applyBorder="1" applyAlignment="1">
      <alignment vertical="center" shrinkToFit="1"/>
    </xf>
    <xf numFmtId="0" fontId="18" fillId="0" borderId="77" xfId="0" applyFont="1" applyBorder="1" applyAlignment="1">
      <alignment vertical="center" shrinkToFit="1"/>
    </xf>
    <xf numFmtId="0" fontId="14"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lignment vertical="center"/>
    </xf>
    <xf numFmtId="0" fontId="19" fillId="0" borderId="0" xfId="0" applyFont="1">
      <alignment vertical="center"/>
    </xf>
    <xf numFmtId="42" fontId="14" fillId="0" borderId="0" xfId="0" applyNumberFormat="1" applyFont="1">
      <alignment vertical="center"/>
    </xf>
    <xf numFmtId="0" fontId="21"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lignment vertical="center"/>
    </xf>
    <xf numFmtId="0" fontId="21" fillId="0" borderId="1" xfId="0" applyFont="1" applyBorder="1">
      <alignment vertical="center"/>
    </xf>
    <xf numFmtId="0" fontId="22" fillId="0" borderId="0" xfId="0" applyFont="1" applyAlignment="1">
      <alignment horizontal="right" vertical="center"/>
    </xf>
    <xf numFmtId="0" fontId="22" fillId="0" borderId="0" xfId="0" applyFont="1" applyAlignment="1">
      <alignment horizontal="left" vertical="center" wrapText="1"/>
    </xf>
    <xf numFmtId="177" fontId="21" fillId="0" borderId="0" xfId="2" applyNumberFormat="1" applyFont="1" applyFill="1" applyBorder="1" applyAlignment="1">
      <alignment horizontal="center" vertical="center"/>
    </xf>
    <xf numFmtId="0" fontId="22" fillId="0" borderId="0" xfId="0" applyFont="1" applyAlignment="1">
      <alignment horizontal="center"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24" fillId="0" borderId="0" xfId="0" applyFont="1" applyAlignment="1">
      <alignment horizontal="center" vertical="center"/>
    </xf>
    <xf numFmtId="0" fontId="21" fillId="0" borderId="0" xfId="0" applyFont="1" applyAlignment="1">
      <alignment horizontal="center" vertical="center" wrapText="1"/>
    </xf>
    <xf numFmtId="0" fontId="19" fillId="0" borderId="0" xfId="0" applyFont="1" applyAlignment="1">
      <alignment horizontal="center" vertical="center" shrinkToFit="1"/>
    </xf>
    <xf numFmtId="0" fontId="25" fillId="0" borderId="0" xfId="0" applyFont="1" applyAlignment="1">
      <alignment vertical="center" wrapText="1"/>
    </xf>
    <xf numFmtId="0" fontId="24" fillId="0" borderId="0" xfId="0" applyFont="1" applyAlignment="1">
      <alignment horizontal="left" vertical="center"/>
    </xf>
    <xf numFmtId="178" fontId="22" fillId="0" borderId="0" xfId="0" applyNumberFormat="1" applyFont="1" applyAlignment="1">
      <alignment vertical="center" shrinkToFit="1"/>
    </xf>
    <xf numFmtId="179" fontId="14" fillId="0" borderId="0" xfId="0" applyNumberFormat="1" applyFont="1" applyAlignment="1">
      <alignment vertical="center" shrinkToFit="1"/>
    </xf>
    <xf numFmtId="42" fontId="22" fillId="0" borderId="0" xfId="0" applyNumberFormat="1" applyFont="1" applyAlignment="1">
      <alignment vertical="center" shrinkToFit="1"/>
    </xf>
    <xf numFmtId="0" fontId="17" fillId="0" borderId="0" xfId="0" applyFont="1" applyAlignment="1">
      <alignment horizontal="left" vertical="center"/>
    </xf>
    <xf numFmtId="0" fontId="18" fillId="0" borderId="69" xfId="0" applyFont="1" applyBorder="1">
      <alignment vertical="center"/>
    </xf>
    <xf numFmtId="0" fontId="14" fillId="0" borderId="96" xfId="0" applyFont="1" applyBorder="1" applyAlignment="1">
      <alignment horizontal="center" vertical="center"/>
    </xf>
    <xf numFmtId="0" fontId="14" fillId="0" borderId="0" xfId="0" applyFont="1" applyProtection="1">
      <alignment vertical="center"/>
      <protection locked="0"/>
    </xf>
    <xf numFmtId="0" fontId="14" fillId="0" borderId="97" xfId="0" applyFont="1" applyBorder="1" applyAlignment="1">
      <alignment horizontal="center" vertical="center"/>
    </xf>
    <xf numFmtId="0" fontId="14" fillId="0" borderId="51" xfId="0" applyFont="1" applyBorder="1">
      <alignment vertical="center"/>
    </xf>
    <xf numFmtId="0" fontId="14" fillId="0" borderId="12" xfId="0" applyFont="1" applyBorder="1" applyProtection="1">
      <alignment vertical="center"/>
      <protection locked="0"/>
    </xf>
    <xf numFmtId="0" fontId="30" fillId="0" borderId="0" xfId="0" applyFont="1" applyAlignment="1">
      <alignment vertical="top"/>
    </xf>
    <xf numFmtId="181" fontId="17" fillId="0" borderId="0" xfId="0" applyNumberFormat="1" applyFont="1" applyAlignment="1">
      <alignment vertical="center" shrinkToFit="1"/>
    </xf>
    <xf numFmtId="0" fontId="17" fillId="0" borderId="0" xfId="0" applyFont="1" applyAlignment="1">
      <alignment horizontal="justify" vertical="center"/>
    </xf>
    <xf numFmtId="0" fontId="26" fillId="0" borderId="0" xfId="0" applyFont="1">
      <alignment vertical="center"/>
    </xf>
    <xf numFmtId="0" fontId="30"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wrapText="1"/>
    </xf>
    <xf numFmtId="0" fontId="17" fillId="0" borderId="0" xfId="0" applyFont="1" applyAlignment="1">
      <alignment vertical="top" wrapText="1"/>
    </xf>
    <xf numFmtId="180" fontId="17" fillId="0" borderId="0" xfId="0" applyNumberFormat="1" applyFont="1">
      <alignment vertical="center"/>
    </xf>
    <xf numFmtId="180" fontId="31" fillId="0" borderId="0" xfId="0" applyNumberFormat="1" applyFont="1">
      <alignment vertical="center"/>
    </xf>
    <xf numFmtId="0" fontId="14" fillId="0" borderId="0" xfId="4" applyFont="1">
      <alignment vertical="center"/>
    </xf>
    <xf numFmtId="0" fontId="20" fillId="0" borderId="0" xfId="4" applyFont="1">
      <alignment vertical="center"/>
    </xf>
    <xf numFmtId="0" fontId="33" fillId="0" borderId="0" xfId="4" applyFont="1">
      <alignment vertical="center"/>
    </xf>
    <xf numFmtId="0" fontId="22" fillId="0" borderId="0" xfId="4" applyFont="1">
      <alignment vertical="center"/>
    </xf>
    <xf numFmtId="0" fontId="22" fillId="0" borderId="12" xfId="0" applyFont="1" applyBorder="1" applyAlignment="1">
      <alignment horizontal="left" vertical="center" shrinkToFit="1"/>
    </xf>
    <xf numFmtId="0" fontId="22" fillId="0" borderId="12" xfId="4" applyFont="1" applyBorder="1" applyAlignment="1">
      <alignment vertical="center" shrinkToFit="1"/>
    </xf>
    <xf numFmtId="0" fontId="22" fillId="0" borderId="0" xfId="0" applyFont="1" applyAlignment="1">
      <alignment vertical="center" shrinkToFit="1"/>
    </xf>
    <xf numFmtId="0" fontId="22" fillId="0" borderId="0" xfId="0" applyFont="1" applyAlignment="1">
      <alignment horizontal="left" vertical="center" shrinkToFit="1"/>
    </xf>
    <xf numFmtId="0" fontId="22" fillId="0" borderId="0" xfId="0" applyFont="1" applyAlignment="1">
      <alignment horizontal="center" vertical="center" shrinkToFit="1"/>
    </xf>
    <xf numFmtId="179" fontId="22" fillId="0" borderId="0" xfId="0" applyNumberFormat="1" applyFont="1" applyAlignment="1">
      <alignment horizontal="right" vertical="center" shrinkToFit="1"/>
    </xf>
    <xf numFmtId="0" fontId="22" fillId="0" borderId="49" xfId="0" applyFont="1" applyBorder="1" applyAlignment="1">
      <alignment horizontal="left" vertical="center" shrinkToFit="1"/>
    </xf>
    <xf numFmtId="0" fontId="22" fillId="0" borderId="0" xfId="4" applyFont="1" applyAlignment="1">
      <alignment vertical="center" textRotation="255"/>
    </xf>
    <xf numFmtId="0" fontId="22" fillId="0" borderId="12" xfId="4" applyFont="1" applyBorder="1">
      <alignment vertical="center"/>
    </xf>
    <xf numFmtId="179" fontId="22" fillId="0" borderId="0" xfId="0" applyNumberFormat="1" applyFont="1" applyAlignment="1">
      <alignment vertical="center" shrinkToFit="1"/>
    </xf>
    <xf numFmtId="0" fontId="22" fillId="0" borderId="49" xfId="0" applyFont="1" applyBorder="1" applyAlignment="1">
      <alignment vertical="center" shrinkToFit="1"/>
    </xf>
    <xf numFmtId="0" fontId="22" fillId="0" borderId="84" xfId="0" applyFont="1" applyBorder="1" applyAlignment="1">
      <alignment horizontal="left" vertical="center" shrinkToFit="1"/>
    </xf>
    <xf numFmtId="179" fontId="22" fillId="0" borderId="64" xfId="0" applyNumberFormat="1" applyFont="1" applyBorder="1" applyAlignment="1">
      <alignment vertical="center" shrinkToFit="1"/>
    </xf>
    <xf numFmtId="0" fontId="22" fillId="0" borderId="64" xfId="0" applyFont="1" applyBorder="1" applyAlignment="1">
      <alignment vertical="center" shrinkToFit="1"/>
    </xf>
    <xf numFmtId="0" fontId="22" fillId="0" borderId="67" xfId="0" applyFont="1" applyBorder="1" applyAlignment="1">
      <alignment vertical="center" shrinkToFit="1"/>
    </xf>
    <xf numFmtId="0" fontId="36" fillId="0" borderId="0" xfId="4" applyFont="1" applyAlignment="1">
      <alignment vertical="top" wrapText="1"/>
    </xf>
    <xf numFmtId="0" fontId="36" fillId="0" borderId="0" xfId="4" applyFont="1">
      <alignment vertical="center"/>
    </xf>
    <xf numFmtId="0" fontId="22" fillId="0" borderId="0" xfId="4" applyFont="1" applyAlignment="1">
      <alignment vertical="center" shrinkToFit="1"/>
    </xf>
    <xf numFmtId="0" fontId="33" fillId="0" borderId="17" xfId="4" applyFont="1" applyBorder="1">
      <alignment vertical="center"/>
    </xf>
    <xf numFmtId="0" fontId="22" fillId="0" borderId="38" xfId="4" applyFont="1" applyBorder="1" applyAlignment="1">
      <alignment vertical="center" shrinkToFit="1"/>
    </xf>
    <xf numFmtId="0" fontId="33" fillId="0" borderId="17" xfId="4" applyFont="1" applyBorder="1" applyAlignment="1">
      <alignment vertical="center" shrinkToFit="1"/>
    </xf>
    <xf numFmtId="0" fontId="22" fillId="0" borderId="17" xfId="4" applyFont="1" applyBorder="1" applyAlignment="1">
      <alignment vertical="center" shrinkToFit="1"/>
    </xf>
    <xf numFmtId="0" fontId="33" fillId="0" borderId="22" xfId="4" applyFont="1" applyBorder="1">
      <alignment vertical="center"/>
    </xf>
    <xf numFmtId="0" fontId="14" fillId="0" borderId="0" xfId="4" applyFont="1" applyAlignment="1">
      <alignment horizontal="center" vertical="center"/>
    </xf>
    <xf numFmtId="0" fontId="33" fillId="0" borderId="0" xfId="4" applyFont="1" applyAlignment="1">
      <alignment horizontal="center" vertical="center"/>
    </xf>
    <xf numFmtId="0" fontId="22" fillId="0" borderId="20" xfId="4" applyFont="1" applyBorder="1">
      <alignment vertical="center"/>
    </xf>
    <xf numFmtId="0" fontId="22" fillId="0" borderId="32" xfId="4" applyFont="1" applyBorder="1">
      <alignment vertical="center"/>
    </xf>
    <xf numFmtId="0" fontId="22" fillId="7" borderId="20" xfId="4" applyFont="1" applyFill="1" applyBorder="1">
      <alignment vertical="center"/>
    </xf>
    <xf numFmtId="0" fontId="22" fillId="7" borderId="32" xfId="4" applyFont="1" applyFill="1" applyBorder="1">
      <alignment vertical="center"/>
    </xf>
    <xf numFmtId="0" fontId="30" fillId="0" borderId="0" xfId="0" applyFont="1">
      <alignment vertical="center"/>
    </xf>
    <xf numFmtId="182" fontId="17" fillId="0" borderId="0" xfId="0" applyNumberFormat="1" applyFont="1" applyAlignment="1">
      <alignment horizontal="distributed" vertical="center" shrinkToFit="1"/>
    </xf>
    <xf numFmtId="0" fontId="17" fillId="0" borderId="0" xfId="0" applyFont="1" applyAlignment="1">
      <alignment horizontal="right" vertical="center"/>
    </xf>
    <xf numFmtId="180" fontId="39" fillId="0" borderId="0" xfId="0" applyNumberFormat="1" applyFont="1">
      <alignment vertical="center"/>
    </xf>
    <xf numFmtId="0" fontId="17" fillId="0" borderId="0" xfId="0" applyFont="1" applyAlignment="1">
      <alignment vertical="center" wrapText="1"/>
    </xf>
    <xf numFmtId="0" fontId="17" fillId="0" borderId="0" xfId="0" applyFont="1" applyAlignment="1">
      <alignment horizontal="right" vertical="center" shrinkToFit="1"/>
    </xf>
    <xf numFmtId="0" fontId="17" fillId="0" borderId="0" xfId="0" applyFont="1" applyAlignment="1">
      <alignment vertical="top" wrapText="1" shrinkToFit="1"/>
    </xf>
    <xf numFmtId="38" fontId="17" fillId="0" borderId="0" xfId="3" applyFont="1" applyFill="1" applyAlignment="1">
      <alignment vertical="center"/>
    </xf>
    <xf numFmtId="38" fontId="17" fillId="0" borderId="0" xfId="3" applyFont="1" applyFill="1" applyAlignment="1">
      <alignment horizontal="right" vertical="center"/>
    </xf>
    <xf numFmtId="0" fontId="17" fillId="0" borderId="0" xfId="0" applyFont="1" applyAlignment="1">
      <alignment horizontal="center" vertical="center" shrinkToFit="1"/>
    </xf>
    <xf numFmtId="181" fontId="17" fillId="0" borderId="0" xfId="0" applyNumberFormat="1" applyFont="1">
      <alignment vertical="center"/>
    </xf>
    <xf numFmtId="181" fontId="17" fillId="0" borderId="0" xfId="0" applyNumberFormat="1" applyFont="1" applyAlignment="1">
      <alignment horizontal="center" vertical="center"/>
    </xf>
    <xf numFmtId="0" fontId="19" fillId="0" borderId="0" xfId="0" applyFont="1" applyAlignment="1">
      <alignment horizontal="center" vertical="center"/>
    </xf>
    <xf numFmtId="0" fontId="17" fillId="0" borderId="0" xfId="0" applyFont="1" applyAlignment="1">
      <alignment horizontal="right" vertical="top"/>
    </xf>
    <xf numFmtId="0" fontId="17" fillId="0" borderId="0" xfId="0" applyFont="1" applyAlignment="1">
      <alignment vertical="top"/>
    </xf>
    <xf numFmtId="0" fontId="17" fillId="0" borderId="0" xfId="0" applyFont="1" applyAlignment="1">
      <alignment vertical="top" shrinkToFit="1"/>
    </xf>
    <xf numFmtId="0" fontId="17" fillId="0" borderId="0" xfId="0" applyFont="1" applyAlignment="1">
      <alignment vertical="center" shrinkToFit="1"/>
    </xf>
    <xf numFmtId="0" fontId="32" fillId="0" borderId="0" xfId="0" applyFont="1" applyAlignment="1">
      <alignment vertical="top" wrapText="1"/>
    </xf>
    <xf numFmtId="180" fontId="22" fillId="0" borderId="0" xfId="7" applyNumberFormat="1" applyFont="1" applyAlignment="1">
      <alignment horizontal="center" vertical="center" shrinkToFit="1"/>
    </xf>
    <xf numFmtId="180" fontId="22" fillId="0" borderId="0" xfId="7" applyNumberFormat="1" applyFont="1" applyAlignment="1">
      <alignment vertical="center" shrinkToFit="1"/>
    </xf>
    <xf numFmtId="0" fontId="21" fillId="0" borderId="3" xfId="0" applyFont="1" applyBorder="1" applyAlignment="1">
      <alignment horizontal="center" vertical="center"/>
    </xf>
    <xf numFmtId="0" fontId="14" fillId="2" borderId="3" xfId="0" applyFont="1" applyFill="1" applyBorder="1" applyAlignment="1">
      <alignment horizontal="center" vertical="center" shrinkToFit="1"/>
    </xf>
    <xf numFmtId="181" fontId="14" fillId="2" borderId="3" xfId="3" applyNumberFormat="1" applyFont="1" applyFill="1" applyBorder="1" applyAlignment="1" applyProtection="1">
      <alignment horizontal="center" vertical="center" shrinkToFit="1"/>
      <protection locked="0"/>
    </xf>
    <xf numFmtId="186" fontId="15" fillId="2" borderId="3" xfId="0" applyNumberFormat="1" applyFont="1" applyFill="1" applyBorder="1" applyAlignment="1" applyProtection="1">
      <alignment horizontal="center" vertical="center" shrinkToFit="1"/>
      <protection locked="0"/>
    </xf>
    <xf numFmtId="186" fontId="15" fillId="5" borderId="3" xfId="0" applyNumberFormat="1" applyFont="1" applyFill="1" applyBorder="1" applyAlignment="1">
      <alignment horizontal="center" vertical="center" shrinkToFit="1"/>
    </xf>
    <xf numFmtId="179" fontId="14" fillId="0" borderId="0" xfId="0" applyNumberFormat="1" applyFont="1" applyAlignment="1">
      <alignment horizontal="center" vertical="center" shrinkToFit="1"/>
    </xf>
    <xf numFmtId="0" fontId="14" fillId="0" borderId="0" xfId="0" applyFont="1" applyAlignment="1">
      <alignment horizontal="center" vertical="center" shrinkToFit="1"/>
    </xf>
    <xf numFmtId="186" fontId="14" fillId="2" borderId="2" xfId="0" applyNumberFormat="1" applyFont="1" applyFill="1" applyBorder="1" applyAlignment="1" applyProtection="1">
      <alignment horizontal="center" vertical="center" shrinkToFit="1"/>
      <protection locked="0"/>
    </xf>
    <xf numFmtId="186" fontId="14" fillId="2" borderId="7" xfId="0" applyNumberFormat="1" applyFont="1" applyFill="1" applyBorder="1" applyAlignment="1" applyProtection="1">
      <alignment horizontal="center" vertical="center" shrinkToFit="1"/>
      <protection locked="0"/>
    </xf>
    <xf numFmtId="186" fontId="14" fillId="2" borderId="8" xfId="0" applyNumberFormat="1" applyFont="1" applyFill="1" applyBorder="1" applyAlignment="1" applyProtection="1">
      <alignment horizontal="center" vertical="center" shrinkToFit="1"/>
      <protection locked="0"/>
    </xf>
    <xf numFmtId="186" fontId="14" fillId="2" borderId="2" xfId="0" applyNumberFormat="1" applyFont="1" applyFill="1" applyBorder="1" applyAlignment="1" applyProtection="1">
      <alignment vertical="center" shrinkToFit="1"/>
      <protection locked="0"/>
    </xf>
    <xf numFmtId="186" fontId="14" fillId="2" borderId="7" xfId="0" applyNumberFormat="1" applyFont="1" applyFill="1" applyBorder="1" applyAlignment="1" applyProtection="1">
      <alignment vertical="center" shrinkToFit="1"/>
      <protection locked="0"/>
    </xf>
    <xf numFmtId="186" fontId="14" fillId="2" borderId="8" xfId="0" applyNumberFormat="1" applyFont="1" applyFill="1" applyBorder="1" applyAlignment="1" applyProtection="1">
      <alignment vertical="center" shrinkToFit="1"/>
      <protection locked="0"/>
    </xf>
    <xf numFmtId="186" fontId="14" fillId="5" borderId="2" xfId="0" applyNumberFormat="1" applyFont="1" applyFill="1" applyBorder="1" applyAlignment="1">
      <alignment horizontal="right" vertical="center" shrinkToFit="1"/>
    </xf>
    <xf numFmtId="186" fontId="14" fillId="5" borderId="7" xfId="0" applyNumberFormat="1" applyFont="1" applyFill="1" applyBorder="1" applyAlignment="1">
      <alignment horizontal="right" vertical="center" shrinkToFit="1"/>
    </xf>
    <xf numFmtId="186" fontId="14" fillId="5" borderId="8" xfId="0" applyNumberFormat="1" applyFont="1" applyFill="1" applyBorder="1" applyAlignment="1">
      <alignment horizontal="right" vertical="center" shrinkToFit="1"/>
    </xf>
    <xf numFmtId="186" fontId="14" fillId="2" borderId="2" xfId="0" applyNumberFormat="1" applyFont="1" applyFill="1" applyBorder="1" applyAlignment="1" applyProtection="1">
      <alignment horizontal="right" vertical="center" shrinkToFit="1"/>
      <protection locked="0"/>
    </xf>
    <xf numFmtId="186" fontId="14" fillId="2" borderId="7" xfId="0" applyNumberFormat="1" applyFont="1" applyFill="1" applyBorder="1" applyAlignment="1" applyProtection="1">
      <alignment horizontal="right" vertical="center" shrinkToFit="1"/>
      <protection locked="0"/>
    </xf>
    <xf numFmtId="186" fontId="14" fillId="2" borderId="8" xfId="0" applyNumberFormat="1" applyFont="1" applyFill="1" applyBorder="1" applyAlignment="1" applyProtection="1">
      <alignment horizontal="right"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8" xfId="0" applyFont="1" applyFill="1" applyBorder="1" applyAlignment="1" applyProtection="1">
      <alignment horizontal="center" vertical="center" shrinkToFit="1"/>
      <protection locked="0"/>
    </xf>
    <xf numFmtId="0" fontId="14" fillId="0" borderId="3" xfId="0" applyFont="1" applyBorder="1" applyAlignment="1">
      <alignment horizontal="center" vertical="center"/>
    </xf>
    <xf numFmtId="0" fontId="14" fillId="2" borderId="3" xfId="0" applyFont="1" applyFill="1" applyBorder="1" applyAlignment="1" applyProtection="1">
      <alignment horizontal="left" vertical="center" shrinkToFit="1"/>
      <protection locked="0"/>
    </xf>
    <xf numFmtId="178" fontId="22" fillId="2" borderId="3" xfId="0" applyNumberFormat="1"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42" fontId="14" fillId="2" borderId="3" xfId="0" applyNumberFormat="1" applyFont="1" applyFill="1" applyBorder="1" applyAlignment="1" applyProtection="1">
      <alignment vertical="center" shrinkToFit="1"/>
      <protection locked="0"/>
    </xf>
    <xf numFmtId="0" fontId="17" fillId="0" borderId="0" xfId="0" applyFont="1" applyAlignment="1">
      <alignment horizontal="center" vertical="center"/>
    </xf>
    <xf numFmtId="0" fontId="13" fillId="0" borderId="0" xfId="0" applyFont="1" applyAlignment="1">
      <alignment horizontal="left" vertical="center" shrinkToFit="1"/>
    </xf>
    <xf numFmtId="0" fontId="14" fillId="0" borderId="3" xfId="0" applyFont="1" applyBorder="1" applyAlignment="1">
      <alignment horizontal="center" vertical="center" shrinkToFit="1"/>
    </xf>
    <xf numFmtId="191" fontId="14" fillId="2" borderId="3" xfId="0" applyNumberFormat="1" applyFont="1" applyFill="1" applyBorder="1" applyAlignment="1" applyProtection="1">
      <alignment horizontal="left" vertical="center" shrinkToFit="1"/>
      <protection locked="0"/>
    </xf>
    <xf numFmtId="0" fontId="14"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2" borderId="2"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left" vertical="center" shrinkToFit="1"/>
      <protection locked="0"/>
    </xf>
    <xf numFmtId="185" fontId="14" fillId="2" borderId="2" xfId="0" applyNumberFormat="1" applyFont="1" applyFill="1" applyBorder="1" applyAlignment="1" applyProtection="1">
      <alignment horizontal="left" vertical="center" shrinkToFit="1"/>
      <protection locked="0"/>
    </xf>
    <xf numFmtId="185" fontId="14" fillId="2" borderId="7" xfId="0" applyNumberFormat="1" applyFont="1" applyFill="1" applyBorder="1" applyAlignment="1" applyProtection="1">
      <alignment horizontal="left" vertical="center" shrinkToFit="1"/>
      <protection locked="0"/>
    </xf>
    <xf numFmtId="185" fontId="14" fillId="2" borderId="8" xfId="0" applyNumberFormat="1" applyFont="1" applyFill="1" applyBorder="1" applyAlignment="1" applyProtection="1">
      <alignment horizontal="left" vertical="center" shrinkToFit="1"/>
      <protection locked="0"/>
    </xf>
    <xf numFmtId="0" fontId="14" fillId="0" borderId="2"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49" fontId="14" fillId="2" borderId="3" xfId="0" quotePrefix="1" applyNumberFormat="1" applyFont="1" applyFill="1" applyBorder="1" applyAlignment="1" applyProtection="1">
      <alignment horizontal="left" vertical="center" shrinkToFit="1"/>
      <protection locked="0"/>
    </xf>
    <xf numFmtId="49" fontId="14" fillId="2" borderId="3" xfId="0" applyNumberFormat="1" applyFont="1" applyFill="1" applyBorder="1" applyAlignment="1" applyProtection="1">
      <alignment horizontal="left" vertical="center" shrinkToFit="1"/>
      <protection locked="0"/>
    </xf>
    <xf numFmtId="0" fontId="15" fillId="0" borderId="2"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4" fillId="0" borderId="75" xfId="0" applyFont="1" applyBorder="1" applyAlignment="1">
      <alignment horizontal="left" vertical="center" shrinkToFit="1"/>
    </xf>
    <xf numFmtId="0" fontId="14" fillId="0" borderId="76" xfId="0" applyFont="1" applyBorder="1" applyAlignment="1">
      <alignment horizontal="left" vertical="center" shrinkToFit="1"/>
    </xf>
    <xf numFmtId="42" fontId="14" fillId="5" borderId="76" xfId="0" applyNumberFormat="1" applyFont="1" applyFill="1" applyBorder="1" applyAlignment="1">
      <alignment horizontal="right" vertical="center" shrinkToFit="1"/>
    </xf>
    <xf numFmtId="42" fontId="14" fillId="5" borderId="77" xfId="0" applyNumberFormat="1" applyFont="1" applyFill="1" applyBorder="1" applyAlignment="1">
      <alignment horizontal="right" vertical="center" shrinkToFit="1"/>
    </xf>
    <xf numFmtId="0" fontId="17" fillId="0" borderId="68" xfId="0" applyFont="1" applyBorder="1" applyAlignment="1">
      <alignment horizontal="center" vertical="center" shrinkToFit="1"/>
    </xf>
    <xf numFmtId="0" fontId="17" fillId="0" borderId="51" xfId="0" applyFont="1" applyBorder="1" applyAlignment="1">
      <alignment horizontal="center" vertical="center" shrinkToFit="1"/>
    </xf>
    <xf numFmtId="0" fontId="17" fillId="0" borderId="66"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69" xfId="0" applyFont="1" applyBorder="1" applyAlignment="1">
      <alignment horizontal="center" vertical="center" shrinkToFit="1"/>
    </xf>
    <xf numFmtId="0" fontId="17" fillId="0" borderId="70" xfId="0" applyFont="1" applyBorder="1" applyAlignment="1">
      <alignment horizontal="center" vertical="center" shrinkToFit="1"/>
    </xf>
    <xf numFmtId="0" fontId="18" fillId="2" borderId="28" xfId="0" applyFont="1" applyFill="1" applyBorder="1" applyAlignment="1" applyProtection="1">
      <alignment horizontal="center" vertical="center" shrinkToFit="1"/>
      <protection locked="0"/>
    </xf>
    <xf numFmtId="0" fontId="18" fillId="2" borderId="9" xfId="0" applyFont="1" applyFill="1" applyBorder="1" applyAlignment="1" applyProtection="1">
      <alignment horizontal="center" vertical="center" shrinkToFit="1"/>
      <protection locked="0"/>
    </xf>
    <xf numFmtId="0" fontId="18" fillId="2" borderId="27" xfId="0" applyFont="1" applyFill="1" applyBorder="1" applyAlignment="1" applyProtection="1">
      <alignment horizontal="center" vertical="center" shrinkToFit="1"/>
      <protection locked="0"/>
    </xf>
    <xf numFmtId="0" fontId="17" fillId="0" borderId="74" xfId="0" applyFont="1" applyBorder="1" applyAlignment="1">
      <alignment horizontal="center" vertical="center" shrinkToFit="1"/>
    </xf>
    <xf numFmtId="0" fontId="17" fillId="0" borderId="78" xfId="0" applyFont="1" applyBorder="1" applyAlignment="1">
      <alignment horizontal="center" vertical="center" shrinkToFit="1"/>
    </xf>
    <xf numFmtId="0" fontId="18" fillId="2" borderId="35" xfId="0" applyFont="1" applyFill="1" applyBorder="1" applyAlignment="1" applyProtection="1">
      <alignment horizontal="center" vertical="center" shrinkToFit="1"/>
      <protection locked="0"/>
    </xf>
    <xf numFmtId="0" fontId="18" fillId="2" borderId="20" xfId="0" applyFont="1" applyFill="1" applyBorder="1" applyAlignment="1" applyProtection="1">
      <alignment horizontal="center" vertical="center" shrinkToFit="1"/>
      <protection locked="0"/>
    </xf>
    <xf numFmtId="0" fontId="18" fillId="2" borderId="32" xfId="0" applyFont="1" applyFill="1" applyBorder="1" applyAlignment="1" applyProtection="1">
      <alignment horizontal="center" vertical="center" shrinkToFit="1"/>
      <protection locked="0"/>
    </xf>
    <xf numFmtId="49" fontId="14" fillId="2" borderId="2" xfId="0" applyNumberFormat="1" applyFont="1" applyFill="1" applyBorder="1" applyAlignment="1" applyProtection="1">
      <alignment horizontal="left" vertical="center" shrinkToFit="1"/>
      <protection locked="0"/>
    </xf>
    <xf numFmtId="49" fontId="14" fillId="2" borderId="7" xfId="0" applyNumberFormat="1" applyFont="1" applyFill="1" applyBorder="1" applyAlignment="1" applyProtection="1">
      <alignment horizontal="left" vertical="center" shrinkToFit="1"/>
      <protection locked="0"/>
    </xf>
    <xf numFmtId="49" fontId="14" fillId="2" borderId="8" xfId="0" applyNumberFormat="1" applyFont="1" applyFill="1" applyBorder="1" applyAlignment="1" applyProtection="1">
      <alignment horizontal="left" vertical="center" shrinkToFit="1"/>
      <protection locked="0"/>
    </xf>
    <xf numFmtId="0" fontId="14" fillId="5" borderId="76" xfId="0" applyFont="1" applyFill="1" applyBorder="1" applyAlignment="1" applyProtection="1">
      <alignment horizontal="right" vertical="center" shrinkToFit="1"/>
      <protection locked="0"/>
    </xf>
    <xf numFmtId="0" fontId="14" fillId="5" borderId="77" xfId="0" applyFont="1" applyFill="1" applyBorder="1" applyAlignment="1" applyProtection="1">
      <alignment horizontal="right" vertical="center" shrinkToFit="1"/>
      <protection locked="0"/>
    </xf>
    <xf numFmtId="58" fontId="14" fillId="2" borderId="3" xfId="0" applyNumberFormat="1" applyFont="1" applyFill="1" applyBorder="1" applyAlignment="1" applyProtection="1">
      <alignment horizontal="left" vertical="center" shrinkToFit="1"/>
      <protection locked="0"/>
    </xf>
    <xf numFmtId="0" fontId="14" fillId="0" borderId="0" xfId="0" applyFont="1" applyAlignment="1">
      <alignment horizontal="left"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right" vertical="center" shrinkToFit="1"/>
    </xf>
    <xf numFmtId="0" fontId="14" fillId="0" borderId="17" xfId="0" applyFont="1" applyBorder="1" applyAlignment="1">
      <alignment horizontal="right" vertical="center" shrinkToFit="1"/>
    </xf>
    <xf numFmtId="177" fontId="14" fillId="5" borderId="17" xfId="0" applyNumberFormat="1" applyFont="1" applyFill="1" applyBorder="1" applyAlignment="1">
      <alignment horizontal="center" vertical="center" shrinkToFit="1"/>
    </xf>
    <xf numFmtId="177" fontId="14" fillId="5" borderId="22" xfId="0" applyNumberFormat="1" applyFont="1" applyFill="1" applyBorder="1" applyAlignment="1">
      <alignment horizontal="center" vertical="center" shrinkToFit="1"/>
    </xf>
    <xf numFmtId="0" fontId="14" fillId="0" borderId="75" xfId="0" applyFont="1" applyBorder="1" applyAlignment="1">
      <alignment horizontal="right" vertical="center" shrinkToFit="1"/>
    </xf>
    <xf numFmtId="0" fontId="14" fillId="0" borderId="76" xfId="0" applyFont="1" applyBorder="1" applyAlignment="1">
      <alignment horizontal="right" vertical="center" shrinkToFit="1"/>
    </xf>
    <xf numFmtId="0" fontId="14" fillId="5" borderId="76" xfId="0" applyFont="1" applyFill="1" applyBorder="1" applyAlignment="1">
      <alignment horizontal="center" vertical="center" shrinkToFit="1"/>
    </xf>
    <xf numFmtId="0" fontId="14" fillId="5" borderId="77" xfId="0" applyFont="1" applyFill="1" applyBorder="1" applyAlignment="1">
      <alignment horizontal="center" vertical="center" shrinkToFit="1"/>
    </xf>
    <xf numFmtId="0" fontId="19" fillId="0" borderId="0" xfId="0" applyFont="1" applyAlignment="1">
      <alignment horizontal="left" vertical="center" shrinkToFit="1"/>
    </xf>
    <xf numFmtId="0" fontId="14" fillId="5" borderId="3" xfId="0" applyFont="1" applyFill="1" applyBorder="1" applyAlignment="1">
      <alignment horizontal="right" vertical="center"/>
    </xf>
    <xf numFmtId="186" fontId="20" fillId="5" borderId="2" xfId="0" applyNumberFormat="1" applyFont="1" applyFill="1" applyBorder="1" applyAlignment="1">
      <alignment horizontal="center" vertical="center"/>
    </xf>
    <xf numFmtId="186" fontId="20" fillId="5" borderId="7" xfId="0" applyNumberFormat="1" applyFont="1" applyFill="1" applyBorder="1" applyAlignment="1">
      <alignment horizontal="center" vertical="center"/>
    </xf>
    <xf numFmtId="186" fontId="20" fillId="5" borderId="8" xfId="0" applyNumberFormat="1" applyFont="1" applyFill="1" applyBorder="1" applyAlignment="1">
      <alignment horizontal="center" vertical="center"/>
    </xf>
    <xf numFmtId="0" fontId="17" fillId="0" borderId="6" xfId="0" applyFont="1" applyBorder="1" applyAlignment="1">
      <alignment horizontal="right" vertical="center" shrinkToFit="1"/>
    </xf>
    <xf numFmtId="0" fontId="17" fillId="0" borderId="17" xfId="0" applyFont="1" applyBorder="1" applyAlignment="1">
      <alignment horizontal="right" vertical="center" shrinkToFit="1"/>
    </xf>
    <xf numFmtId="0" fontId="18" fillId="2" borderId="37" xfId="0" applyFont="1" applyFill="1" applyBorder="1" applyAlignment="1" applyProtection="1">
      <alignment horizontal="center" vertical="center" shrinkToFit="1"/>
      <protection locked="0"/>
    </xf>
    <xf numFmtId="0" fontId="18" fillId="2" borderId="38" xfId="0" applyFont="1" applyFill="1" applyBorder="1" applyAlignment="1" applyProtection="1">
      <alignment horizontal="center" vertical="center" shrinkToFit="1"/>
      <protection locked="0"/>
    </xf>
    <xf numFmtId="0" fontId="14" fillId="0" borderId="6" xfId="0" applyFont="1" applyBorder="1" applyAlignment="1">
      <alignment horizontal="center" vertical="center" shrinkToFit="1"/>
    </xf>
    <xf numFmtId="0" fontId="14" fillId="0" borderId="17" xfId="0" applyFont="1" applyBorder="1" applyAlignment="1">
      <alignment horizontal="center" vertical="center" shrinkToFit="1"/>
    </xf>
    <xf numFmtId="0" fontId="18" fillId="2" borderId="17" xfId="0" applyFont="1" applyFill="1" applyBorder="1" applyAlignment="1" applyProtection="1">
      <alignment horizontal="center" vertical="center" shrinkToFit="1"/>
      <protection locked="0"/>
    </xf>
    <xf numFmtId="0" fontId="14" fillId="0" borderId="38" xfId="0" applyFont="1" applyBorder="1" applyAlignment="1">
      <alignment horizontal="center" vertical="center" shrinkToFit="1"/>
    </xf>
    <xf numFmtId="0" fontId="18" fillId="6" borderId="37" xfId="0" applyFont="1" applyFill="1" applyBorder="1" applyAlignment="1">
      <alignment horizontal="center" vertical="center" shrinkToFit="1"/>
    </xf>
    <xf numFmtId="0" fontId="18" fillId="6" borderId="38" xfId="0" applyFont="1" applyFill="1" applyBorder="1" applyAlignment="1">
      <alignment horizontal="center" vertical="center" shrinkToFit="1"/>
    </xf>
    <xf numFmtId="0" fontId="14" fillId="0" borderId="0" xfId="0" applyFont="1" applyAlignment="1">
      <alignment horizontal="left" vertical="center" shrinkToFit="1"/>
    </xf>
    <xf numFmtId="0" fontId="14" fillId="0" borderId="30" xfId="0" applyFont="1" applyBorder="1" applyAlignment="1">
      <alignment horizontal="left" vertical="center" shrinkToFit="1"/>
    </xf>
    <xf numFmtId="186" fontId="14" fillId="2" borderId="3" xfId="0" applyNumberFormat="1" applyFont="1" applyFill="1" applyBorder="1" applyAlignment="1">
      <alignment horizontal="center" vertical="center" shrinkToFit="1"/>
    </xf>
    <xf numFmtId="0" fontId="21" fillId="0" borderId="2"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187" fontId="22" fillId="2" borderId="2" xfId="0" applyNumberFormat="1" applyFont="1" applyFill="1" applyBorder="1" applyAlignment="1" applyProtection="1">
      <alignment horizontal="center" vertical="center" shrinkToFit="1"/>
      <protection locked="0"/>
    </xf>
    <xf numFmtId="187" fontId="22" fillId="2" borderId="7" xfId="0" applyNumberFormat="1" applyFont="1" applyFill="1" applyBorder="1" applyAlignment="1" applyProtection="1">
      <alignment horizontal="center" vertical="center" shrinkToFit="1"/>
      <protection locked="0"/>
    </xf>
    <xf numFmtId="187" fontId="22" fillId="2" borderId="8" xfId="0" applyNumberFormat="1" applyFont="1" applyFill="1" applyBorder="1" applyAlignment="1" applyProtection="1">
      <alignment horizontal="center" vertical="center" shrinkToFit="1"/>
      <protection locked="0"/>
    </xf>
    <xf numFmtId="0" fontId="14" fillId="4" borderId="3" xfId="0" applyFont="1" applyFill="1" applyBorder="1" applyAlignment="1">
      <alignment horizontal="center" vertical="center" shrinkToFit="1"/>
    </xf>
    <xf numFmtId="187" fontId="22" fillId="2" borderId="3" xfId="0" applyNumberFormat="1" applyFont="1" applyFill="1" applyBorder="1" applyAlignment="1" applyProtection="1">
      <alignment horizontal="center" vertical="center" shrinkToFit="1"/>
      <protection locked="0"/>
    </xf>
    <xf numFmtId="0" fontId="21" fillId="0" borderId="0" xfId="0" applyFont="1" applyAlignment="1">
      <alignment horizontal="center" vertical="center"/>
    </xf>
    <xf numFmtId="186" fontId="20" fillId="5" borderId="3" xfId="0" applyNumberFormat="1" applyFont="1" applyFill="1" applyBorder="1" applyAlignment="1">
      <alignment horizontal="center" vertical="center"/>
    </xf>
    <xf numFmtId="0" fontId="14" fillId="0" borderId="19" xfId="0" applyFont="1" applyBorder="1" applyAlignment="1">
      <alignment horizontal="left" vertical="center" shrinkToFit="1"/>
    </xf>
    <xf numFmtId="0" fontId="14" fillId="0" borderId="31" xfId="0" applyFont="1" applyBorder="1" applyAlignment="1">
      <alignment horizontal="left" vertical="center" shrinkToFit="1"/>
    </xf>
    <xf numFmtId="186" fontId="22" fillId="5" borderId="3" xfId="0" applyNumberFormat="1" applyFont="1" applyFill="1" applyBorder="1" applyAlignment="1">
      <alignment horizontal="right" vertical="center" shrinkToFit="1"/>
    </xf>
    <xf numFmtId="0" fontId="14" fillId="5" borderId="3" xfId="0" applyFont="1" applyFill="1" applyBorder="1" applyAlignment="1">
      <alignment horizontal="center" vertical="center" shrinkToFit="1"/>
    </xf>
    <xf numFmtId="0" fontId="14" fillId="0" borderId="2"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49" fontId="14" fillId="2" borderId="3" xfId="0" applyNumberFormat="1" applyFont="1" applyFill="1" applyBorder="1" applyAlignment="1" applyProtection="1">
      <alignment horizontal="center" vertical="center" shrinkToFit="1"/>
      <protection locked="0"/>
    </xf>
    <xf numFmtId="180" fontId="22" fillId="2" borderId="3" xfId="0" applyNumberFormat="1" applyFont="1" applyFill="1" applyBorder="1" applyAlignment="1" applyProtection="1">
      <alignment horizontal="right" vertical="center" shrinkToFit="1"/>
      <protection locked="0"/>
    </xf>
    <xf numFmtId="180" fontId="22" fillId="5" borderId="3" xfId="0" applyNumberFormat="1" applyFont="1" applyFill="1" applyBorder="1" applyAlignment="1">
      <alignment horizontal="right" vertical="center" shrinkToFit="1"/>
    </xf>
    <xf numFmtId="178" fontId="14" fillId="2" borderId="3" xfId="0" applyNumberFormat="1" applyFont="1" applyFill="1" applyBorder="1" applyAlignment="1" applyProtection="1">
      <alignment horizontal="center" vertical="center" shrinkToFit="1"/>
      <protection locked="0"/>
    </xf>
    <xf numFmtId="179" fontId="14" fillId="5" borderId="3" xfId="0" applyNumberFormat="1" applyFont="1" applyFill="1" applyBorder="1" applyAlignment="1">
      <alignment horizontal="center" vertical="center" shrinkToFit="1"/>
    </xf>
    <xf numFmtId="0" fontId="14" fillId="5" borderId="3" xfId="0" applyFont="1" applyFill="1" applyBorder="1" applyAlignment="1">
      <alignment horizontal="center" vertical="center"/>
    </xf>
    <xf numFmtId="49" fontId="14" fillId="2" borderId="2" xfId="0" applyNumberFormat="1" applyFont="1" applyFill="1" applyBorder="1" applyAlignment="1" applyProtection="1">
      <alignment horizontal="center" vertical="center" shrinkToFit="1"/>
      <protection locked="0"/>
    </xf>
    <xf numFmtId="49" fontId="14" fillId="2" borderId="7" xfId="0" applyNumberFormat="1" applyFont="1" applyFill="1" applyBorder="1" applyAlignment="1" applyProtection="1">
      <alignment horizontal="center" vertical="center" shrinkToFit="1"/>
      <protection locked="0"/>
    </xf>
    <xf numFmtId="49" fontId="14" fillId="2" borderId="8" xfId="0" applyNumberFormat="1" applyFont="1" applyFill="1" applyBorder="1" applyAlignment="1" applyProtection="1">
      <alignment horizontal="center" vertical="center" shrinkToFit="1"/>
      <protection locked="0"/>
    </xf>
    <xf numFmtId="0" fontId="21" fillId="0" borderId="33" xfId="0" applyFont="1" applyBorder="1" applyAlignment="1">
      <alignment horizontal="center" vertical="center" wrapText="1" shrinkToFit="1"/>
    </xf>
    <xf numFmtId="0" fontId="21" fillId="0" borderId="18" xfId="0" applyFont="1" applyBorder="1" applyAlignment="1">
      <alignment horizontal="center" vertical="center" wrapText="1" shrinkToFit="1"/>
    </xf>
    <xf numFmtId="0" fontId="21" fillId="0" borderId="29" xfId="0" applyFont="1" applyBorder="1" applyAlignment="1">
      <alignment horizontal="center" vertical="center" wrapText="1" shrinkToFit="1"/>
    </xf>
    <xf numFmtId="0" fontId="21" fillId="0" borderId="34" xfId="0" applyFont="1" applyBorder="1" applyAlignment="1">
      <alignment horizontal="center" vertical="center" wrapText="1" shrinkToFit="1"/>
    </xf>
    <xf numFmtId="0" fontId="21" fillId="0" borderId="19" xfId="0" applyFont="1" applyBorder="1" applyAlignment="1">
      <alignment horizontal="center" vertical="center" wrapText="1" shrinkToFit="1"/>
    </xf>
    <xf numFmtId="0" fontId="21" fillId="0" borderId="31" xfId="0" applyFont="1" applyBorder="1" applyAlignment="1">
      <alignment horizontal="center" vertical="center" wrapText="1" shrinkToFit="1"/>
    </xf>
    <xf numFmtId="0" fontId="19" fillId="2" borderId="33" xfId="0" applyFont="1" applyFill="1" applyBorder="1" applyAlignment="1" applyProtection="1">
      <alignment horizontal="center" vertical="center" shrinkToFit="1"/>
      <protection locked="0"/>
    </xf>
    <xf numFmtId="0" fontId="19" fillId="2" borderId="18" xfId="0" applyFont="1" applyFill="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2" borderId="34" xfId="0" applyFont="1" applyFill="1" applyBorder="1" applyAlignment="1" applyProtection="1">
      <alignment horizontal="center" vertical="center" shrinkToFit="1"/>
      <protection locked="0"/>
    </xf>
    <xf numFmtId="0" fontId="19" fillId="2" borderId="19" xfId="0" applyFont="1" applyFill="1" applyBorder="1" applyAlignment="1" applyProtection="1">
      <alignment horizontal="center" vertical="center" shrinkToFit="1"/>
      <protection locked="0"/>
    </xf>
    <xf numFmtId="0" fontId="19" fillId="2" borderId="31" xfId="0" applyFont="1" applyFill="1" applyBorder="1" applyAlignment="1" applyProtection="1">
      <alignment horizontal="center" vertical="center" shrinkToFit="1"/>
      <protection locked="0"/>
    </xf>
    <xf numFmtId="0" fontId="21" fillId="0" borderId="33"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29"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31" xfId="0" applyFont="1" applyBorder="1" applyAlignment="1">
      <alignment horizontal="center" vertical="center" shrinkToFit="1"/>
    </xf>
    <xf numFmtId="0" fontId="25" fillId="2" borderId="33" xfId="0" applyFont="1" applyFill="1" applyBorder="1" applyAlignment="1">
      <alignment vertical="center" wrapText="1" shrinkToFit="1"/>
    </xf>
    <xf numFmtId="0" fontId="25" fillId="2" borderId="18" xfId="0" applyFont="1" applyFill="1" applyBorder="1" applyAlignment="1">
      <alignment vertical="center" wrapText="1" shrinkToFit="1"/>
    </xf>
    <xf numFmtId="0" fontId="25" fillId="2" borderId="39" xfId="0" applyFont="1" applyFill="1" applyBorder="1" applyAlignment="1">
      <alignment vertical="center" wrapText="1" shrinkToFit="1"/>
    </xf>
    <xf numFmtId="0" fontId="25" fillId="2" borderId="34" xfId="0" applyFont="1" applyFill="1" applyBorder="1" applyAlignment="1">
      <alignment vertical="center" wrapText="1" shrinkToFit="1"/>
    </xf>
    <xf numFmtId="0" fontId="25" fillId="2" borderId="19" xfId="0" applyFont="1" applyFill="1" applyBorder="1" applyAlignment="1">
      <alignment vertical="center" wrapText="1" shrinkToFit="1"/>
    </xf>
    <xf numFmtId="0" fontId="25" fillId="2" borderId="40" xfId="0" applyFont="1" applyFill="1" applyBorder="1" applyAlignment="1">
      <alignment vertical="center" wrapText="1" shrinkToFit="1"/>
    </xf>
    <xf numFmtId="0" fontId="25" fillId="2" borderId="33" xfId="0" applyFont="1" applyFill="1" applyBorder="1" applyAlignment="1">
      <alignment vertical="center" wrapText="1"/>
    </xf>
    <xf numFmtId="0" fontId="25" fillId="2" borderId="18" xfId="0" applyFont="1" applyFill="1" applyBorder="1" applyAlignment="1">
      <alignment vertical="center" wrapText="1"/>
    </xf>
    <xf numFmtId="0" fontId="25" fillId="2" borderId="39" xfId="0" applyFont="1" applyFill="1" applyBorder="1" applyAlignment="1">
      <alignment vertical="center" wrapText="1"/>
    </xf>
    <xf numFmtId="0" fontId="25" fillId="2" borderId="34" xfId="0" applyFont="1" applyFill="1" applyBorder="1" applyAlignment="1">
      <alignment vertical="center" wrapText="1"/>
    </xf>
    <xf numFmtId="0" fontId="25" fillId="2" borderId="19" xfId="0" applyFont="1" applyFill="1" applyBorder="1" applyAlignment="1">
      <alignment vertical="center" wrapText="1"/>
    </xf>
    <xf numFmtId="0" fontId="25" fillId="2" borderId="40" xfId="0" applyFont="1" applyFill="1" applyBorder="1" applyAlignment="1">
      <alignment vertical="center" wrapText="1"/>
    </xf>
    <xf numFmtId="0" fontId="24" fillId="0" borderId="0" xfId="0" applyFont="1" applyAlignment="1">
      <alignment horizontal="center" vertical="center"/>
    </xf>
    <xf numFmtId="190" fontId="22" fillId="3" borderId="11" xfId="0" applyNumberFormat="1" applyFont="1" applyFill="1" applyBorder="1" applyAlignment="1">
      <alignment horizontal="left" vertical="center" wrapText="1"/>
    </xf>
    <xf numFmtId="190" fontId="22" fillId="3" borderId="18" xfId="0" applyNumberFormat="1" applyFont="1" applyFill="1" applyBorder="1" applyAlignment="1">
      <alignment horizontal="left" vertical="center" wrapText="1"/>
    </xf>
    <xf numFmtId="190" fontId="22" fillId="3" borderId="29" xfId="0" applyNumberFormat="1" applyFont="1" applyFill="1" applyBorder="1" applyAlignment="1">
      <alignment horizontal="left" vertical="center" wrapText="1"/>
    </xf>
    <xf numFmtId="190" fontId="22" fillId="3" borderId="12" xfId="0" applyNumberFormat="1" applyFont="1" applyFill="1" applyBorder="1" applyAlignment="1">
      <alignment horizontal="left" vertical="center" wrapText="1"/>
    </xf>
    <xf numFmtId="190" fontId="22" fillId="3" borderId="0" xfId="0" applyNumberFormat="1" applyFont="1" applyFill="1" applyAlignment="1">
      <alignment horizontal="left" vertical="center" wrapText="1"/>
    </xf>
    <xf numFmtId="190" fontId="22" fillId="3" borderId="30" xfId="0" applyNumberFormat="1" applyFont="1" applyFill="1" applyBorder="1" applyAlignment="1">
      <alignment horizontal="left" vertical="center" wrapText="1"/>
    </xf>
    <xf numFmtId="190" fontId="22" fillId="3" borderId="13" xfId="0" applyNumberFormat="1" applyFont="1" applyFill="1" applyBorder="1" applyAlignment="1">
      <alignment horizontal="left" vertical="center" wrapText="1"/>
    </xf>
    <xf numFmtId="190" fontId="22" fillId="3" borderId="19" xfId="0" applyNumberFormat="1" applyFont="1" applyFill="1" applyBorder="1" applyAlignment="1">
      <alignment horizontal="left" vertical="center" wrapText="1"/>
    </xf>
    <xf numFmtId="190" fontId="22" fillId="3" borderId="31" xfId="0" applyNumberFormat="1" applyFont="1" applyFill="1" applyBorder="1" applyAlignment="1">
      <alignment horizontal="left" vertical="center" wrapText="1"/>
    </xf>
    <xf numFmtId="0" fontId="19" fillId="0" borderId="4"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xf>
    <xf numFmtId="0" fontId="19" fillId="0" borderId="9" xfId="0" applyFont="1" applyBorder="1" applyAlignment="1">
      <alignment horizontal="center" vertical="center"/>
    </xf>
    <xf numFmtId="0" fontId="19" fillId="0" borderId="23" xfId="0" applyFont="1" applyBorder="1" applyAlignment="1">
      <alignment horizontal="center" vertical="center"/>
    </xf>
    <xf numFmtId="0" fontId="22" fillId="2" borderId="2" xfId="4" applyFont="1" applyFill="1" applyBorder="1" applyAlignment="1" applyProtection="1">
      <alignment horizontal="center" vertical="center" shrinkToFit="1"/>
      <protection locked="0"/>
    </xf>
    <xf numFmtId="0" fontId="22" fillId="2" borderId="7" xfId="4" applyFont="1" applyFill="1" applyBorder="1" applyAlignment="1" applyProtection="1">
      <alignment horizontal="center" vertical="center" shrinkToFit="1"/>
      <protection locked="0"/>
    </xf>
    <xf numFmtId="0" fontId="22" fillId="2" borderId="8" xfId="4" applyFont="1" applyFill="1" applyBorder="1" applyAlignment="1" applyProtection="1">
      <alignment horizontal="center" vertical="center" shrinkToFit="1"/>
      <protection locked="0"/>
    </xf>
    <xf numFmtId="0" fontId="22" fillId="0" borderId="2" xfId="4" applyFont="1" applyBorder="1" applyAlignment="1">
      <alignment horizontal="center" vertical="center" shrinkToFit="1"/>
    </xf>
    <xf numFmtId="0" fontId="22" fillId="0" borderId="7" xfId="4" applyFont="1" applyBorder="1" applyAlignment="1">
      <alignment horizontal="center" vertical="center" shrinkToFit="1"/>
    </xf>
    <xf numFmtId="0" fontId="22" fillId="0" borderId="26" xfId="4" applyFont="1" applyBorder="1" applyAlignment="1">
      <alignment horizontal="center" vertical="center" shrinkToFit="1"/>
    </xf>
    <xf numFmtId="0" fontId="22" fillId="0" borderId="8" xfId="4" applyFont="1" applyBorder="1" applyAlignment="1">
      <alignment horizontal="center" vertical="center" shrinkToFit="1"/>
    </xf>
    <xf numFmtId="0" fontId="25" fillId="2" borderId="33" xfId="0" applyFont="1" applyFill="1" applyBorder="1" applyAlignment="1" applyProtection="1">
      <alignment vertical="center" wrapText="1" shrinkToFit="1"/>
      <protection locked="0"/>
    </xf>
    <xf numFmtId="0" fontId="25" fillId="2" borderId="18" xfId="0" applyFont="1" applyFill="1" applyBorder="1" applyAlignment="1" applyProtection="1">
      <alignment vertical="center" wrapText="1" shrinkToFit="1"/>
      <protection locked="0"/>
    </xf>
    <xf numFmtId="0" fontId="25" fillId="2" borderId="39" xfId="0" applyFont="1" applyFill="1" applyBorder="1" applyAlignment="1" applyProtection="1">
      <alignment vertical="center" wrapText="1" shrinkToFit="1"/>
      <protection locked="0"/>
    </xf>
    <xf numFmtId="0" fontId="25" fillId="2" borderId="34" xfId="0" applyFont="1" applyFill="1" applyBorder="1" applyAlignment="1" applyProtection="1">
      <alignment vertical="center" wrapText="1" shrinkToFit="1"/>
      <protection locked="0"/>
    </xf>
    <xf numFmtId="0" fontId="25" fillId="2" borderId="19" xfId="0" applyFont="1" applyFill="1" applyBorder="1" applyAlignment="1" applyProtection="1">
      <alignment vertical="center" wrapText="1" shrinkToFit="1"/>
      <protection locked="0"/>
    </xf>
    <xf numFmtId="0" fontId="25" fillId="2" borderId="40" xfId="0" applyFont="1" applyFill="1" applyBorder="1" applyAlignment="1" applyProtection="1">
      <alignment vertical="center" wrapText="1" shrinkToFit="1"/>
      <protection locked="0"/>
    </xf>
    <xf numFmtId="0" fontId="17" fillId="0" borderId="19" xfId="0" applyFont="1" applyBorder="1" applyAlignment="1">
      <alignment horizontal="left"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86" fontId="15" fillId="5" borderId="2" xfId="0" applyNumberFormat="1" applyFont="1" applyFill="1" applyBorder="1" applyAlignment="1">
      <alignment horizontal="center" vertical="center" shrinkToFit="1"/>
    </xf>
    <xf numFmtId="186" fontId="15" fillId="5" borderId="7" xfId="0" applyNumberFormat="1" applyFont="1" applyFill="1" applyBorder="1" applyAlignment="1">
      <alignment horizontal="center" vertical="center" shrinkToFit="1"/>
    </xf>
    <xf numFmtId="186" fontId="15" fillId="5" borderId="8" xfId="0" applyNumberFormat="1"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21" fillId="0" borderId="2" xfId="0" applyFont="1" applyBorder="1" applyAlignment="1">
      <alignment horizontal="center" vertical="center"/>
    </xf>
    <xf numFmtId="0" fontId="21" fillId="0" borderId="8" xfId="0" applyFont="1" applyBorder="1" applyAlignment="1">
      <alignment horizontal="center" vertical="center"/>
    </xf>
    <xf numFmtId="181" fontId="14" fillId="2" borderId="2" xfId="3" applyNumberFormat="1" applyFont="1" applyFill="1" applyBorder="1" applyAlignment="1" applyProtection="1">
      <alignment horizontal="center" vertical="center" shrinkToFit="1"/>
      <protection locked="0"/>
    </xf>
    <xf numFmtId="181" fontId="14" fillId="2" borderId="7" xfId="3" applyNumberFormat="1" applyFont="1" applyFill="1" applyBorder="1" applyAlignment="1" applyProtection="1">
      <alignment horizontal="center" vertical="center" shrinkToFit="1"/>
      <protection locked="0"/>
    </xf>
    <xf numFmtId="181" fontId="14" fillId="2" borderId="8" xfId="3" applyNumberFormat="1" applyFont="1" applyFill="1" applyBorder="1" applyAlignment="1" applyProtection="1">
      <alignment horizontal="center" vertical="center" shrinkToFit="1"/>
      <protection locked="0"/>
    </xf>
    <xf numFmtId="0" fontId="14" fillId="5" borderId="2" xfId="3" applyNumberFormat="1" applyFont="1" applyFill="1" applyBorder="1" applyAlignment="1" applyProtection="1">
      <alignment horizontal="center" vertical="center" shrinkToFit="1"/>
      <protection locked="0"/>
    </xf>
    <xf numFmtId="0" fontId="14" fillId="5" borderId="7" xfId="3" applyNumberFormat="1" applyFont="1" applyFill="1" applyBorder="1" applyAlignment="1" applyProtection="1">
      <alignment horizontal="center" vertical="center" shrinkToFit="1"/>
      <protection locked="0"/>
    </xf>
    <xf numFmtId="0" fontId="14" fillId="5" borderId="8" xfId="3" applyNumberFormat="1" applyFont="1" applyFill="1" applyBorder="1" applyAlignment="1" applyProtection="1">
      <alignment horizontal="center" vertical="center" shrinkToFit="1"/>
      <protection locked="0"/>
    </xf>
    <xf numFmtId="186" fontId="14" fillId="0" borderId="3" xfId="0" applyNumberFormat="1" applyFont="1" applyBorder="1" applyAlignment="1" applyProtection="1">
      <alignment horizontal="center" vertical="center" shrinkToFit="1"/>
      <protection locked="0"/>
    </xf>
    <xf numFmtId="0" fontId="14" fillId="0" borderId="19" xfId="0" applyFont="1" applyBorder="1" applyAlignment="1">
      <alignment horizontal="left" vertical="center" wrapText="1" shrinkToFit="1"/>
    </xf>
    <xf numFmtId="0" fontId="19" fillId="0" borderId="3" xfId="0" applyFont="1" applyBorder="1" applyAlignment="1">
      <alignment horizontal="center" vertical="center" wrapText="1"/>
    </xf>
    <xf numFmtId="0" fontId="26" fillId="0" borderId="3" xfId="0" applyFont="1" applyBorder="1" applyAlignment="1">
      <alignment horizontal="center" vertical="center" wrapText="1"/>
    </xf>
    <xf numFmtId="190" fontId="14" fillId="3" borderId="2" xfId="0" applyNumberFormat="1" applyFont="1" applyFill="1" applyBorder="1" applyAlignment="1" applyProtection="1">
      <alignment horizontal="left" vertical="center" shrinkToFit="1"/>
      <protection locked="0"/>
    </xf>
    <xf numFmtId="190" fontId="14" fillId="3" borderId="7" xfId="0" applyNumberFormat="1" applyFont="1" applyFill="1" applyBorder="1" applyAlignment="1" applyProtection="1">
      <alignment horizontal="left" vertical="center" shrinkToFit="1"/>
      <protection locked="0"/>
    </xf>
    <xf numFmtId="190" fontId="14" fillId="3" borderId="8" xfId="0" applyNumberFormat="1" applyFont="1" applyFill="1" applyBorder="1" applyAlignment="1" applyProtection="1">
      <alignment horizontal="left" vertical="center" shrinkToFit="1"/>
      <protection locked="0"/>
    </xf>
    <xf numFmtId="0" fontId="17" fillId="2" borderId="3"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shrinkToFit="1"/>
      <protection locked="0"/>
    </xf>
    <xf numFmtId="190" fontId="14" fillId="3" borderId="3" xfId="0" applyNumberFormat="1"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wrapText="1"/>
      <protection locked="0"/>
    </xf>
    <xf numFmtId="0" fontId="24" fillId="0" borderId="3" xfId="0" applyFont="1" applyBorder="1" applyAlignment="1">
      <alignment horizontal="center" vertical="center"/>
    </xf>
    <xf numFmtId="186" fontId="14" fillId="2" borderId="3" xfId="0" applyNumberFormat="1" applyFont="1" applyFill="1" applyBorder="1" applyAlignment="1" applyProtection="1">
      <alignment horizontal="center" vertical="center" shrinkToFit="1"/>
      <protection locked="0"/>
    </xf>
    <xf numFmtId="0" fontId="26" fillId="0" borderId="69" xfId="0" applyFont="1" applyBorder="1" applyAlignment="1">
      <alignment horizontal="center" vertical="center" shrinkToFit="1"/>
    </xf>
    <xf numFmtId="0" fontId="26" fillId="0" borderId="70" xfId="0" applyFont="1" applyBorder="1" applyAlignment="1">
      <alignment horizontal="center" vertical="center" shrinkToFit="1"/>
    </xf>
    <xf numFmtId="0" fontId="19" fillId="2" borderId="70" xfId="0" applyFont="1" applyFill="1" applyBorder="1" applyAlignment="1">
      <alignment horizontal="left" vertical="center" wrapText="1"/>
    </xf>
    <xf numFmtId="0" fontId="19" fillId="2" borderId="71" xfId="0" applyFont="1" applyFill="1" applyBorder="1" applyAlignment="1">
      <alignment horizontal="left" vertical="center" wrapText="1"/>
    </xf>
    <xf numFmtId="0" fontId="26" fillId="0" borderId="5" xfId="0" applyFont="1" applyBorder="1" applyAlignment="1">
      <alignment horizontal="center" vertical="center" shrinkToFit="1"/>
    </xf>
    <xf numFmtId="0" fontId="26" fillId="0" borderId="10" xfId="0" applyFont="1" applyBorder="1" applyAlignment="1">
      <alignment horizontal="center" vertical="center" shrinkToFit="1"/>
    </xf>
    <xf numFmtId="0" fontId="19" fillId="2" borderId="10" xfId="0" applyFont="1" applyFill="1" applyBorder="1" applyAlignment="1">
      <alignment horizontal="left" vertical="center" wrapText="1"/>
    </xf>
    <xf numFmtId="0" fontId="19" fillId="2" borderId="36" xfId="0" applyFont="1" applyFill="1" applyBorder="1" applyAlignment="1">
      <alignment horizontal="left" vertical="center" wrapText="1"/>
    </xf>
    <xf numFmtId="186" fontId="14" fillId="5" borderId="2" xfId="0" applyNumberFormat="1" applyFont="1" applyFill="1" applyBorder="1" applyAlignment="1">
      <alignment horizontal="center" vertical="center" shrinkToFit="1"/>
    </xf>
    <xf numFmtId="186" fontId="14" fillId="5" borderId="7" xfId="0" applyNumberFormat="1" applyFont="1" applyFill="1" applyBorder="1" applyAlignment="1">
      <alignment horizontal="center" vertical="center" shrinkToFit="1"/>
    </xf>
    <xf numFmtId="186" fontId="14" fillId="5" borderId="8" xfId="0" applyNumberFormat="1" applyFont="1" applyFill="1" applyBorder="1" applyAlignment="1">
      <alignment horizontal="center" vertical="center" shrinkToFit="1"/>
    </xf>
    <xf numFmtId="178" fontId="22" fillId="2" borderId="2" xfId="0" applyNumberFormat="1" applyFont="1" applyFill="1" applyBorder="1" applyAlignment="1" applyProtection="1">
      <alignment horizontal="center" vertical="center" shrinkToFit="1"/>
      <protection locked="0"/>
    </xf>
    <xf numFmtId="178" fontId="22" fillId="2" borderId="7" xfId="0" applyNumberFormat="1" applyFont="1" applyFill="1" applyBorder="1" applyAlignment="1" applyProtection="1">
      <alignment horizontal="center" vertical="center" shrinkToFit="1"/>
      <protection locked="0"/>
    </xf>
    <xf numFmtId="178" fontId="22" fillId="2" borderId="8" xfId="0" applyNumberFormat="1" applyFont="1" applyFill="1" applyBorder="1" applyAlignment="1" applyProtection="1">
      <alignment horizontal="center" vertical="center" shrinkToFit="1"/>
      <protection locked="0"/>
    </xf>
    <xf numFmtId="0" fontId="19" fillId="0" borderId="28" xfId="0" applyFont="1" applyBorder="1" applyAlignment="1">
      <alignment horizontal="center" vertical="center" shrinkToFit="1"/>
    </xf>
    <xf numFmtId="0" fontId="19" fillId="0" borderId="16" xfId="0" applyFont="1" applyBorder="1" applyAlignment="1">
      <alignment horizontal="center" vertical="center"/>
    </xf>
    <xf numFmtId="0" fontId="19" fillId="0" borderId="7" xfId="0" applyFont="1" applyBorder="1" applyAlignment="1">
      <alignment horizontal="center" vertical="center"/>
    </xf>
    <xf numFmtId="0" fontId="19" fillId="0" borderId="26" xfId="0" applyFont="1" applyBorder="1" applyAlignment="1">
      <alignment horizontal="center" vertical="center"/>
    </xf>
    <xf numFmtId="0" fontId="19" fillId="2" borderId="16" xfId="0" applyFont="1" applyFill="1" applyBorder="1" applyAlignment="1" applyProtection="1">
      <alignment horizontal="center" vertical="center" shrinkToFit="1"/>
      <protection locked="0"/>
    </xf>
    <xf numFmtId="0" fontId="19" fillId="2" borderId="7"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27" fillId="2" borderId="7" xfId="6" applyFont="1" applyFill="1" applyBorder="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0" borderId="4" xfId="0" applyFont="1" applyBorder="1" applyAlignment="1">
      <alignment horizontal="center" vertical="center"/>
    </xf>
    <xf numFmtId="0" fontId="19" fillId="2" borderId="9" xfId="0" applyFont="1" applyFill="1" applyBorder="1" applyAlignment="1" applyProtection="1">
      <alignment horizontal="left" vertical="center" shrinkToFit="1"/>
      <protection locked="0"/>
    </xf>
    <xf numFmtId="0" fontId="19" fillId="2" borderId="23" xfId="0" applyFont="1" applyFill="1" applyBorder="1" applyAlignment="1" applyProtection="1">
      <alignment horizontal="left" vertical="center" shrinkToFit="1"/>
      <protection locked="0"/>
    </xf>
    <xf numFmtId="0" fontId="19" fillId="0" borderId="14" xfId="0" applyFont="1" applyBorder="1" applyAlignment="1">
      <alignment horizontal="center" vertical="center"/>
    </xf>
    <xf numFmtId="0" fontId="19" fillId="0" borderId="20" xfId="0" applyFont="1" applyBorder="1" applyAlignment="1">
      <alignment horizontal="center" vertical="center"/>
    </xf>
    <xf numFmtId="0" fontId="19" fillId="0" borderId="24" xfId="0" applyFont="1" applyBorder="1" applyAlignment="1">
      <alignment horizontal="center" vertical="center"/>
    </xf>
    <xf numFmtId="0" fontId="19" fillId="2" borderId="20" xfId="0" applyFont="1" applyFill="1" applyBorder="1" applyAlignment="1" applyProtection="1">
      <alignment horizontal="left" vertical="center" shrinkToFit="1"/>
      <protection locked="0"/>
    </xf>
    <xf numFmtId="0" fontId="19" fillId="2" borderId="24" xfId="0" applyFont="1" applyFill="1" applyBorder="1" applyAlignment="1" applyProtection="1">
      <alignment horizontal="left" vertical="center" shrinkToFit="1"/>
      <protection locked="0"/>
    </xf>
    <xf numFmtId="0" fontId="19" fillId="0" borderId="15" xfId="0" applyFont="1" applyBorder="1" applyAlignment="1">
      <alignment horizontal="center" vertical="center"/>
    </xf>
    <xf numFmtId="0" fontId="19" fillId="0" borderId="21" xfId="0" applyFont="1" applyBorder="1" applyAlignment="1">
      <alignment horizontal="center" vertical="center"/>
    </xf>
    <xf numFmtId="0" fontId="19" fillId="0" borderId="25" xfId="0" applyFont="1" applyBorder="1" applyAlignment="1">
      <alignment horizontal="center" vertical="center"/>
    </xf>
    <xf numFmtId="0" fontId="18" fillId="0" borderId="70" xfId="0" applyFont="1" applyBorder="1" applyAlignment="1">
      <alignment horizontal="left" vertical="center"/>
    </xf>
    <xf numFmtId="0" fontId="18" fillId="0" borderId="71" xfId="0" applyFont="1" applyBorder="1" applyAlignment="1">
      <alignment horizontal="left" vertical="center"/>
    </xf>
    <xf numFmtId="190" fontId="14" fillId="0" borderId="3" xfId="0" applyNumberFormat="1" applyFont="1" applyBorder="1" applyAlignment="1">
      <alignment horizontal="left" vertical="center"/>
    </xf>
    <xf numFmtId="0" fontId="14" fillId="2" borderId="3" xfId="0" applyFont="1" applyFill="1" applyBorder="1" applyAlignment="1" applyProtection="1">
      <alignment horizontal="left" vertical="center"/>
      <protection locked="0"/>
    </xf>
    <xf numFmtId="0" fontId="14" fillId="2" borderId="80" xfId="0" applyFont="1" applyFill="1" applyBorder="1" applyAlignment="1" applyProtection="1">
      <alignment horizontal="left" vertical="center"/>
      <protection locked="0"/>
    </xf>
    <xf numFmtId="0" fontId="14" fillId="2" borderId="3" xfId="0" applyFont="1" applyFill="1" applyBorder="1" applyAlignment="1" applyProtection="1">
      <alignment horizontal="center" vertical="center"/>
      <protection locked="0"/>
    </xf>
    <xf numFmtId="0" fontId="17" fillId="0" borderId="0" xfId="0" applyFont="1" applyAlignment="1">
      <alignment horizontal="left" vertical="center"/>
    </xf>
    <xf numFmtId="0" fontId="19" fillId="2" borderId="35" xfId="0" applyFont="1" applyFill="1" applyBorder="1" applyAlignment="1" applyProtection="1">
      <alignment horizontal="center" vertical="center" shrinkToFit="1"/>
      <protection locked="0"/>
    </xf>
    <xf numFmtId="0" fontId="19" fillId="2" borderId="20" xfId="0" applyFont="1" applyFill="1" applyBorder="1" applyAlignment="1" applyProtection="1">
      <alignment horizontal="center" vertical="center" shrinkToFit="1"/>
      <protection locked="0"/>
    </xf>
    <xf numFmtId="0" fontId="19" fillId="2" borderId="32" xfId="0" applyFont="1" applyFill="1" applyBorder="1" applyAlignment="1" applyProtection="1">
      <alignment horizontal="center" vertical="center" shrinkToFit="1"/>
      <protection locked="0"/>
    </xf>
    <xf numFmtId="0" fontId="27" fillId="2" borderId="20" xfId="6" applyFont="1" applyFill="1" applyBorder="1" applyAlignment="1" applyProtection="1">
      <alignment horizontal="center" vertical="center" shrinkToFit="1"/>
      <protection locked="0"/>
    </xf>
    <xf numFmtId="0" fontId="19" fillId="2" borderId="24" xfId="0" applyFont="1" applyFill="1" applyBorder="1" applyAlignment="1" applyProtection="1">
      <alignment horizontal="center" vertical="center" shrinkToFit="1"/>
      <protection locked="0"/>
    </xf>
    <xf numFmtId="0" fontId="14" fillId="0" borderId="0" xfId="0" applyFont="1" applyAlignment="1">
      <alignment horizontal="center" vertical="center"/>
    </xf>
    <xf numFmtId="0" fontId="19" fillId="2" borderId="14" xfId="0" applyFont="1" applyFill="1" applyBorder="1" applyAlignment="1" applyProtection="1">
      <alignment horizontal="center" vertical="center" shrinkToFit="1"/>
      <protection locked="0"/>
    </xf>
    <xf numFmtId="0" fontId="14" fillId="0" borderId="22" xfId="0" applyFont="1" applyBorder="1" applyAlignment="1">
      <alignment horizontal="center" vertical="center" shrinkToFit="1"/>
    </xf>
    <xf numFmtId="0" fontId="14" fillId="2" borderId="6"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0" borderId="6" xfId="0" applyFont="1" applyBorder="1" applyAlignment="1">
      <alignment horizontal="center" vertical="center"/>
    </xf>
    <xf numFmtId="0" fontId="14" fillId="0" borderId="17" xfId="0" applyFont="1" applyBorder="1" applyAlignment="1">
      <alignment horizontal="center" vertical="center"/>
    </xf>
    <xf numFmtId="0" fontId="14" fillId="0" borderId="22" xfId="0" applyFont="1" applyBorder="1" applyAlignment="1">
      <alignment horizontal="center" vertical="center"/>
    </xf>
    <xf numFmtId="176" fontId="14" fillId="2" borderId="17" xfId="0" applyNumberFormat="1" applyFont="1" applyFill="1" applyBorder="1" applyAlignment="1" applyProtection="1">
      <alignment horizontal="center" vertical="center"/>
      <protection locked="0"/>
    </xf>
    <xf numFmtId="176" fontId="14" fillId="2" borderId="22" xfId="0" applyNumberFormat="1" applyFont="1" applyFill="1" applyBorder="1" applyAlignment="1" applyProtection="1">
      <alignment horizontal="center" vertical="center"/>
      <protection locked="0"/>
    </xf>
    <xf numFmtId="176" fontId="14" fillId="2" borderId="17" xfId="0" applyNumberFormat="1" applyFont="1" applyFill="1" applyBorder="1" applyAlignment="1" applyProtection="1">
      <alignment horizontal="center" vertical="center" wrapText="1"/>
      <protection locked="0"/>
    </xf>
    <xf numFmtId="190" fontId="14" fillId="0" borderId="33" xfId="0" applyNumberFormat="1" applyFont="1" applyBorder="1" applyAlignment="1">
      <alignment horizontal="left" vertical="center"/>
    </xf>
    <xf numFmtId="190" fontId="14" fillId="0" borderId="18" xfId="0" applyNumberFormat="1" applyFont="1" applyBorder="1" applyAlignment="1">
      <alignment horizontal="left" vertical="center"/>
    </xf>
    <xf numFmtId="190" fontId="14" fillId="0" borderId="29" xfId="0" applyNumberFormat="1" applyFont="1" applyBorder="1" applyAlignment="1">
      <alignment horizontal="left" vertical="center"/>
    </xf>
    <xf numFmtId="0" fontId="14" fillId="2" borderId="33" xfId="0" applyFont="1" applyFill="1" applyBorder="1" applyAlignment="1" applyProtection="1">
      <alignment horizontal="left" vertical="center"/>
      <protection locked="0"/>
    </xf>
    <xf numFmtId="0" fontId="14" fillId="2" borderId="18"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2" borderId="39" xfId="0" applyFont="1" applyFill="1" applyBorder="1" applyAlignment="1" applyProtection="1">
      <alignment horizontal="left" vertical="center"/>
      <protection locked="0"/>
    </xf>
    <xf numFmtId="176" fontId="14" fillId="5" borderId="17" xfId="0" applyNumberFormat="1" applyFont="1" applyFill="1" applyBorder="1" applyAlignment="1">
      <alignment horizontal="center" vertical="center"/>
    </xf>
    <xf numFmtId="176" fontId="14" fillId="5" borderId="22" xfId="0" applyNumberFormat="1" applyFont="1" applyFill="1" applyBorder="1" applyAlignment="1">
      <alignment horizontal="center" vertical="center"/>
    </xf>
    <xf numFmtId="0" fontId="14" fillId="6" borderId="3" xfId="0" applyFont="1" applyFill="1" applyBorder="1" applyAlignment="1">
      <alignment horizontal="center" vertical="center"/>
    </xf>
    <xf numFmtId="180" fontId="14" fillId="0" borderId="2" xfId="0" applyNumberFormat="1" applyFont="1" applyBorder="1" applyAlignment="1">
      <alignment horizontal="center" vertical="center"/>
    </xf>
    <xf numFmtId="180" fontId="14" fillId="0" borderId="7" xfId="0" applyNumberFormat="1" applyFont="1" applyBorder="1" applyAlignment="1">
      <alignment horizontal="center" vertical="center"/>
    </xf>
    <xf numFmtId="180" fontId="14" fillId="0" borderId="8" xfId="0" applyNumberFormat="1" applyFont="1" applyBorder="1" applyAlignment="1">
      <alignment horizontal="center" vertical="center"/>
    </xf>
    <xf numFmtId="181" fontId="14" fillId="0" borderId="3" xfId="3" applyNumberFormat="1" applyFont="1" applyFill="1" applyBorder="1" applyAlignment="1" applyProtection="1">
      <alignment horizontal="center" vertical="center" shrinkToFit="1"/>
      <protection locked="0"/>
    </xf>
    <xf numFmtId="186" fontId="15" fillId="0" borderId="3" xfId="0" applyNumberFormat="1" applyFont="1" applyBorder="1" applyAlignment="1" applyProtection="1">
      <alignment horizontal="center" vertical="center" shrinkToFit="1"/>
      <protection locked="0"/>
    </xf>
    <xf numFmtId="180" fontId="14" fillId="0" borderId="2" xfId="0" applyNumberFormat="1" applyFont="1" applyBorder="1" applyAlignment="1" applyProtection="1">
      <alignment horizontal="center" vertical="center"/>
      <protection locked="0"/>
    </xf>
    <xf numFmtId="180" fontId="14" fillId="0" borderId="7" xfId="0" applyNumberFormat="1" applyFont="1" applyBorder="1" applyAlignment="1" applyProtection="1">
      <alignment horizontal="center" vertical="center"/>
      <protection locked="0"/>
    </xf>
    <xf numFmtId="180" fontId="14" fillId="0" borderId="8" xfId="0" applyNumberFormat="1" applyFont="1" applyBorder="1" applyAlignment="1" applyProtection="1">
      <alignment horizontal="center" vertical="center"/>
      <protection locked="0"/>
    </xf>
    <xf numFmtId="180" fontId="14" fillId="0" borderId="2" xfId="0" applyNumberFormat="1" applyFont="1" applyBorder="1" applyAlignment="1" applyProtection="1">
      <alignment horizontal="right" vertical="center"/>
      <protection locked="0"/>
    </xf>
    <xf numFmtId="180" fontId="14" fillId="0" borderId="7" xfId="0" applyNumberFormat="1" applyFont="1" applyBorder="1" applyAlignment="1" applyProtection="1">
      <alignment horizontal="right" vertical="center"/>
      <protection locked="0"/>
    </xf>
    <xf numFmtId="180" fontId="14" fillId="0" borderId="8" xfId="0" applyNumberFormat="1" applyFont="1" applyBorder="1" applyAlignment="1" applyProtection="1">
      <alignment horizontal="right" vertical="center"/>
      <protection locked="0"/>
    </xf>
    <xf numFmtId="0" fontId="14" fillId="0" borderId="3" xfId="0" applyFont="1" applyBorder="1" applyAlignment="1" applyProtection="1">
      <alignment horizontal="left" vertical="center"/>
      <protection locked="0"/>
    </xf>
    <xf numFmtId="178" fontId="22" fillId="0" borderId="3" xfId="0" applyNumberFormat="1"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protection locked="0"/>
    </xf>
    <xf numFmtId="0" fontId="17" fillId="0" borderId="3" xfId="0" applyFont="1" applyBorder="1" applyAlignment="1" applyProtection="1">
      <alignment horizontal="center" vertical="center" wrapText="1"/>
      <protection locked="0"/>
    </xf>
    <xf numFmtId="0" fontId="21" fillId="0" borderId="33"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1" xfId="0" applyFont="1" applyBorder="1" applyAlignment="1">
      <alignment horizontal="center" vertical="center" wrapText="1"/>
    </xf>
    <xf numFmtId="181" fontId="14" fillId="0" borderId="2" xfId="3" applyNumberFormat="1" applyFont="1" applyFill="1" applyBorder="1" applyAlignment="1" applyProtection="1">
      <alignment horizontal="center" vertical="center" shrinkToFit="1"/>
      <protection locked="0"/>
    </xf>
    <xf numFmtId="181" fontId="14" fillId="0" borderId="7" xfId="3" applyNumberFormat="1" applyFont="1" applyFill="1" applyBorder="1" applyAlignment="1" applyProtection="1">
      <alignment horizontal="center" vertical="center" shrinkToFit="1"/>
      <protection locked="0"/>
    </xf>
    <xf numFmtId="181" fontId="14" fillId="0" borderId="8" xfId="3" applyNumberFormat="1" applyFont="1" applyFill="1" applyBorder="1" applyAlignment="1" applyProtection="1">
      <alignment horizontal="center" vertical="center" shrinkToFit="1"/>
      <protection locked="0"/>
    </xf>
    <xf numFmtId="0" fontId="14" fillId="0" borderId="3" xfId="0" applyFont="1" applyBorder="1" applyAlignment="1" applyProtection="1">
      <alignment horizontal="left" vertical="center" shrinkToFit="1"/>
      <protection locked="0"/>
    </xf>
    <xf numFmtId="0" fontId="14" fillId="0" borderId="3" xfId="0" applyFont="1" applyBorder="1" applyAlignment="1" applyProtection="1">
      <alignment horizontal="center" vertical="center" shrinkToFit="1"/>
      <protection locked="0"/>
    </xf>
    <xf numFmtId="0" fontId="25" fillId="0" borderId="33" xfId="0" applyFont="1" applyBorder="1" applyAlignment="1" applyProtection="1">
      <alignment vertical="center" wrapText="1" shrinkToFit="1"/>
      <protection locked="0"/>
    </xf>
    <xf numFmtId="0" fontId="25" fillId="0" borderId="18" xfId="0" applyFont="1" applyBorder="1" applyAlignment="1" applyProtection="1">
      <alignment vertical="center" wrapText="1" shrinkToFit="1"/>
      <protection locked="0"/>
    </xf>
    <xf numFmtId="0" fontId="25" fillId="0" borderId="39" xfId="0" applyFont="1" applyBorder="1" applyAlignment="1" applyProtection="1">
      <alignment vertical="center" wrapText="1" shrinkToFit="1"/>
      <protection locked="0"/>
    </xf>
    <xf numFmtId="0" fontId="25" fillId="0" borderId="34" xfId="0" applyFont="1" applyBorder="1" applyAlignment="1" applyProtection="1">
      <alignment vertical="center" wrapText="1" shrinkToFit="1"/>
      <protection locked="0"/>
    </xf>
    <xf numFmtId="0" fontId="25" fillId="0" borderId="19" xfId="0" applyFont="1" applyBorder="1" applyAlignment="1" applyProtection="1">
      <alignment vertical="center" wrapText="1" shrinkToFit="1"/>
      <protection locked="0"/>
    </xf>
    <xf numFmtId="0" fontId="25" fillId="0" borderId="40" xfId="0" applyFont="1" applyBorder="1" applyAlignment="1" applyProtection="1">
      <alignment vertical="center" wrapText="1" shrinkToFit="1"/>
      <protection locked="0"/>
    </xf>
    <xf numFmtId="49" fontId="14" fillId="0" borderId="3" xfId="0" applyNumberFormat="1" applyFont="1" applyBorder="1" applyAlignment="1" applyProtection="1">
      <alignment horizontal="center" vertical="center" shrinkToFit="1"/>
      <protection locked="0"/>
    </xf>
    <xf numFmtId="178" fontId="14" fillId="0" borderId="3" xfId="0" applyNumberFormat="1" applyFont="1" applyBorder="1" applyAlignment="1" applyProtection="1">
      <alignment horizontal="center" vertical="center" shrinkToFit="1"/>
      <protection locked="0"/>
    </xf>
    <xf numFmtId="180" fontId="22" fillId="0" borderId="3" xfId="0" applyNumberFormat="1" applyFont="1" applyBorder="1" applyAlignment="1" applyProtection="1">
      <alignment horizontal="right" vertical="center" shrinkToFit="1"/>
      <protection locked="0"/>
    </xf>
    <xf numFmtId="180" fontId="14" fillId="0" borderId="3" xfId="0" applyNumberFormat="1"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8" xfId="0" applyFont="1" applyBorder="1" applyAlignment="1">
      <alignment horizontal="center" vertical="center" shrinkToFit="1"/>
    </xf>
    <xf numFmtId="187" fontId="22" fillId="0" borderId="2" xfId="0" applyNumberFormat="1" applyFont="1" applyBorder="1" applyAlignment="1" applyProtection="1">
      <alignment horizontal="center" vertical="center" shrinkToFit="1"/>
      <protection locked="0"/>
    </xf>
    <xf numFmtId="187" fontId="22" fillId="0" borderId="7" xfId="0" applyNumberFormat="1" applyFont="1" applyBorder="1" applyAlignment="1" applyProtection="1">
      <alignment horizontal="center" vertical="center" shrinkToFit="1"/>
      <protection locked="0"/>
    </xf>
    <xf numFmtId="187" fontId="22" fillId="0" borderId="8" xfId="0" applyNumberFormat="1" applyFont="1" applyBorder="1" applyAlignment="1" applyProtection="1">
      <alignment horizontal="center" vertical="center" shrinkToFit="1"/>
      <protection locked="0"/>
    </xf>
    <xf numFmtId="187" fontId="22" fillId="0" borderId="3" xfId="0" applyNumberFormat="1"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191" fontId="14" fillId="0" borderId="3" xfId="0" applyNumberFormat="1" applyFont="1" applyBorder="1" applyAlignment="1" applyProtection="1">
      <alignment horizontal="left" vertical="center" shrinkToFit="1"/>
      <protection locked="0"/>
    </xf>
    <xf numFmtId="49" fontId="14" fillId="0" borderId="2"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14" fillId="0" borderId="8" xfId="0" applyNumberFormat="1" applyFont="1" applyBorder="1" applyAlignment="1" applyProtection="1">
      <alignment horizontal="left" vertical="center" shrinkToFit="1"/>
      <protection locked="0"/>
    </xf>
    <xf numFmtId="0" fontId="18" fillId="0" borderId="37" xfId="0" applyFont="1" applyBorder="1" applyAlignment="1" applyProtection="1">
      <alignment horizontal="center" vertical="center" shrinkToFit="1"/>
      <protection locked="0"/>
    </xf>
    <xf numFmtId="0" fontId="18" fillId="0" borderId="38" xfId="0" applyFont="1" applyBorder="1" applyAlignment="1" applyProtection="1">
      <alignment horizontal="center" vertical="center" shrinkToFit="1"/>
      <protection locked="0"/>
    </xf>
    <xf numFmtId="185" fontId="14" fillId="0" borderId="2" xfId="0" applyNumberFormat="1" applyFont="1" applyBorder="1" applyAlignment="1" applyProtection="1">
      <alignment horizontal="left" vertical="center" shrinkToFit="1"/>
      <protection locked="0"/>
    </xf>
    <xf numFmtId="185" fontId="14" fillId="0" borderId="7" xfId="0" applyNumberFormat="1" applyFont="1" applyBorder="1" applyAlignment="1" applyProtection="1">
      <alignment horizontal="left" vertical="center" shrinkToFit="1"/>
      <protection locked="0"/>
    </xf>
    <xf numFmtId="185" fontId="14" fillId="0" borderId="8" xfId="0" applyNumberFormat="1" applyFont="1" applyBorder="1" applyAlignment="1" applyProtection="1">
      <alignment horizontal="left" vertical="center" shrinkToFit="1"/>
      <protection locked="0"/>
    </xf>
    <xf numFmtId="0" fontId="14" fillId="0" borderId="2" xfId="0" applyFont="1" applyBorder="1" applyAlignment="1" applyProtection="1">
      <alignment horizontal="left" vertical="center" wrapText="1" shrinkToFit="1"/>
      <protection locked="0"/>
    </xf>
    <xf numFmtId="0" fontId="14" fillId="0" borderId="7" xfId="0" applyFont="1" applyBorder="1" applyAlignment="1" applyProtection="1">
      <alignment horizontal="left" vertical="center" wrapText="1" shrinkToFit="1"/>
      <protection locked="0"/>
    </xf>
    <xf numFmtId="0" fontId="14" fillId="0" borderId="8" xfId="0" applyFont="1" applyBorder="1" applyAlignment="1" applyProtection="1">
      <alignment horizontal="left" vertical="center" wrapText="1" shrinkToFit="1"/>
      <protection locked="0"/>
    </xf>
    <xf numFmtId="0" fontId="14" fillId="0" borderId="2"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14" fillId="0" borderId="8" xfId="0" applyFont="1" applyBorder="1" applyAlignment="1" applyProtection="1">
      <alignment horizontal="left" vertical="center" shrinkToFit="1"/>
      <protection locked="0"/>
    </xf>
    <xf numFmtId="49" fontId="14" fillId="0" borderId="2" xfId="0" applyNumberFormat="1" applyFont="1" applyBorder="1" applyAlignment="1" applyProtection="1">
      <alignment horizontal="left" vertical="center" wrapText="1" shrinkToFit="1"/>
      <protection locked="0"/>
    </xf>
    <xf numFmtId="49" fontId="14" fillId="0" borderId="7" xfId="0" applyNumberFormat="1" applyFont="1" applyBorder="1" applyAlignment="1" applyProtection="1">
      <alignment horizontal="left" vertical="center" wrapText="1" shrinkToFit="1"/>
      <protection locked="0"/>
    </xf>
    <xf numFmtId="49" fontId="14" fillId="0" borderId="8" xfId="0" applyNumberFormat="1" applyFont="1" applyBorder="1" applyAlignment="1" applyProtection="1">
      <alignment horizontal="left" vertical="center" wrapText="1" shrinkToFit="1"/>
      <protection locked="0"/>
    </xf>
    <xf numFmtId="0" fontId="19" fillId="0" borderId="33"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0" fontId="19" fillId="0" borderId="34" xfId="0" applyFont="1" applyBorder="1" applyAlignment="1" applyProtection="1">
      <alignment horizontal="center" vertical="center" shrinkToFit="1"/>
      <protection locked="0"/>
    </xf>
    <xf numFmtId="0" fontId="19" fillId="0" borderId="19"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22" fillId="0" borderId="2" xfId="4" applyFont="1" applyBorder="1" applyAlignment="1" applyProtection="1">
      <alignment horizontal="center" vertical="center" shrinkToFit="1"/>
      <protection locked="0"/>
    </xf>
    <xf numFmtId="0" fontId="22" fillId="0" borderId="7" xfId="4" applyFont="1" applyBorder="1" applyAlignment="1" applyProtection="1">
      <alignment horizontal="center" vertical="center" shrinkToFit="1"/>
      <protection locked="0"/>
    </xf>
    <xf numFmtId="0" fontId="22" fillId="0" borderId="8" xfId="4" applyFont="1" applyBorder="1" applyAlignment="1" applyProtection="1">
      <alignment horizontal="center" vertical="center" shrinkToFit="1"/>
      <protection locked="0"/>
    </xf>
    <xf numFmtId="49" fontId="14" fillId="0" borderId="3" xfId="0" quotePrefix="1" applyNumberFormat="1" applyFont="1" applyBorder="1" applyAlignment="1" applyProtection="1">
      <alignment horizontal="left" vertical="center" shrinkToFit="1"/>
      <protection locked="0"/>
    </xf>
    <xf numFmtId="49" fontId="14" fillId="0" borderId="3" xfId="0" applyNumberFormat="1" applyFont="1" applyBorder="1" applyAlignment="1" applyProtection="1">
      <alignment horizontal="left" vertical="center" shrinkToFit="1"/>
      <protection locked="0"/>
    </xf>
    <xf numFmtId="58" fontId="14" fillId="0" borderId="3" xfId="0" applyNumberFormat="1" applyFont="1" applyBorder="1" applyAlignment="1" applyProtection="1">
      <alignment horizontal="left" vertical="center" shrinkToFit="1"/>
      <protection locked="0"/>
    </xf>
    <xf numFmtId="0" fontId="18" fillId="0" borderId="17" xfId="0" applyFont="1" applyBorder="1" applyAlignment="1" applyProtection="1">
      <alignment horizontal="center" vertical="center" shrinkToFit="1"/>
      <protection locked="0"/>
    </xf>
    <xf numFmtId="0" fontId="18" fillId="5" borderId="37" xfId="0" applyFont="1" applyFill="1" applyBorder="1" applyAlignment="1">
      <alignment horizontal="center" vertical="center" shrinkToFit="1"/>
    </xf>
    <xf numFmtId="0" fontId="18" fillId="5" borderId="38" xfId="0" applyFont="1" applyFill="1" applyBorder="1" applyAlignment="1">
      <alignment horizontal="center" vertical="center" shrinkToFit="1"/>
    </xf>
    <xf numFmtId="186" fontId="14" fillId="0" borderId="3" xfId="0" applyNumberFormat="1" applyFont="1" applyBorder="1" applyAlignment="1">
      <alignment horizontal="center" vertical="center" shrinkToFit="1"/>
    </xf>
    <xf numFmtId="0" fontId="19" fillId="0" borderId="3" xfId="0" applyFont="1" applyBorder="1" applyAlignment="1" applyProtection="1">
      <alignment horizontal="left" vertical="center"/>
      <protection locked="0"/>
    </xf>
    <xf numFmtId="190" fontId="14" fillId="3" borderId="3" xfId="0" applyNumberFormat="1" applyFont="1" applyFill="1" applyBorder="1" applyAlignment="1">
      <alignment horizontal="left" vertical="center" shrinkToFit="1"/>
    </xf>
    <xf numFmtId="0" fontId="19" fillId="0" borderId="3" xfId="0" applyFont="1" applyBorder="1" applyAlignment="1" applyProtection="1">
      <alignment horizontal="left" vertical="center" wrapText="1"/>
      <protection locked="0"/>
    </xf>
    <xf numFmtId="190" fontId="14" fillId="3" borderId="2" xfId="0" applyNumberFormat="1" applyFont="1" applyFill="1" applyBorder="1" applyAlignment="1">
      <alignment horizontal="left" vertical="center" shrinkToFit="1"/>
    </xf>
    <xf numFmtId="190" fontId="14" fillId="3" borderId="7" xfId="0" applyNumberFormat="1" applyFont="1" applyFill="1" applyBorder="1" applyAlignment="1">
      <alignment horizontal="left" vertical="center" shrinkToFit="1"/>
    </xf>
    <xf numFmtId="190" fontId="14" fillId="3" borderId="8" xfId="0" applyNumberFormat="1" applyFont="1" applyFill="1" applyBorder="1" applyAlignment="1">
      <alignment horizontal="left" vertical="center" shrinkToFit="1"/>
    </xf>
    <xf numFmtId="190" fontId="14" fillId="0" borderId="3" xfId="0" applyNumberFormat="1" applyFont="1" applyBorder="1" applyAlignment="1">
      <alignment horizontal="left" vertical="center" shrinkToFit="1"/>
    </xf>
    <xf numFmtId="0" fontId="19" fillId="0" borderId="9"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14" fillId="0" borderId="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22" xfId="0" applyFont="1" applyBorder="1" applyAlignment="1" applyProtection="1">
      <alignment horizontal="center" vertical="center" shrinkToFit="1"/>
      <protection locked="0"/>
    </xf>
    <xf numFmtId="176" fontId="14" fillId="0" borderId="17" xfId="0" applyNumberFormat="1" applyFont="1" applyBorder="1" applyAlignment="1" applyProtection="1">
      <alignment horizontal="center" vertical="center" shrinkToFit="1"/>
      <protection locked="0"/>
    </xf>
    <xf numFmtId="176" fontId="14" fillId="0" borderId="22" xfId="0" applyNumberFormat="1" applyFont="1" applyBorder="1" applyAlignment="1" applyProtection="1">
      <alignment horizontal="center" vertical="center" shrinkToFit="1"/>
      <protection locked="0"/>
    </xf>
    <xf numFmtId="0" fontId="19" fillId="0" borderId="27" xfId="0" applyFont="1" applyBorder="1" applyAlignment="1">
      <alignment horizontal="center" vertical="center"/>
    </xf>
    <xf numFmtId="0" fontId="14" fillId="0" borderId="33" xfId="0" applyFont="1" applyBorder="1" applyAlignment="1" applyProtection="1">
      <alignment horizontal="left" vertical="center" shrinkToFit="1"/>
      <protection locked="0"/>
    </xf>
    <xf numFmtId="0" fontId="14" fillId="0" borderId="18" xfId="0" applyFont="1" applyBorder="1" applyAlignment="1" applyProtection="1">
      <alignment horizontal="left" vertical="center" shrinkToFit="1"/>
      <protection locked="0"/>
    </xf>
    <xf numFmtId="0" fontId="14" fillId="0" borderId="39" xfId="0" applyFont="1" applyBorder="1" applyAlignment="1" applyProtection="1">
      <alignment horizontal="left" vertical="center" shrinkToFit="1"/>
      <protection locked="0"/>
    </xf>
    <xf numFmtId="190" fontId="14" fillId="0" borderId="33" xfId="0" applyNumberFormat="1" applyFont="1" applyBorder="1" applyAlignment="1">
      <alignment horizontal="left" vertical="center" shrinkToFit="1"/>
    </xf>
    <xf numFmtId="190" fontId="14" fillId="0" borderId="18" xfId="0" applyNumberFormat="1" applyFont="1" applyBorder="1" applyAlignment="1">
      <alignment horizontal="left" vertical="center" shrinkToFit="1"/>
    </xf>
    <xf numFmtId="190" fontId="14" fillId="0" borderId="29" xfId="0" applyNumberFormat="1" applyFont="1" applyBorder="1" applyAlignment="1">
      <alignment horizontal="left" vertical="center" shrinkToFit="1"/>
    </xf>
    <xf numFmtId="0" fontId="14" fillId="0" borderId="80" xfId="0" applyFont="1" applyBorder="1" applyAlignment="1" applyProtection="1">
      <alignment horizontal="left" vertical="center" shrinkToFit="1"/>
      <protection locked="0"/>
    </xf>
    <xf numFmtId="0" fontId="17" fillId="0" borderId="0" xfId="0" applyFont="1" applyAlignment="1">
      <alignment horizontal="left" vertical="center" shrinkToFit="1"/>
    </xf>
    <xf numFmtId="176" fontId="14" fillId="4" borderId="17" xfId="0" applyNumberFormat="1" applyFont="1" applyFill="1" applyBorder="1" applyAlignment="1">
      <alignment horizontal="center" vertical="center" shrinkToFit="1"/>
    </xf>
    <xf numFmtId="176" fontId="14" fillId="4" borderId="22" xfId="0" applyNumberFormat="1" applyFont="1" applyFill="1" applyBorder="1" applyAlignment="1">
      <alignment horizontal="center" vertical="center" shrinkToFit="1"/>
    </xf>
    <xf numFmtId="0" fontId="14" fillId="0" borderId="29" xfId="0" applyFont="1" applyBorder="1" applyAlignment="1" applyProtection="1">
      <alignment horizontal="left" vertical="center" shrinkToFit="1"/>
      <protection locked="0"/>
    </xf>
    <xf numFmtId="0" fontId="19" fillId="0" borderId="20" xfId="0" applyFont="1" applyBorder="1" applyAlignment="1" applyProtection="1">
      <alignment horizontal="left" vertical="center"/>
      <protection locked="0"/>
    </xf>
    <xf numFmtId="0" fontId="19" fillId="0" borderId="24" xfId="0" applyFont="1" applyBorder="1" applyAlignment="1" applyProtection="1">
      <alignment horizontal="left" vertical="center"/>
      <protection locked="0"/>
    </xf>
    <xf numFmtId="49" fontId="19" fillId="0" borderId="35" xfId="0" applyNumberFormat="1" applyFont="1" applyBorder="1" applyAlignment="1" applyProtection="1">
      <alignment horizontal="center" vertical="center" shrinkToFit="1"/>
      <protection locked="0"/>
    </xf>
    <xf numFmtId="49" fontId="19" fillId="0" borderId="20" xfId="0" applyNumberFormat="1" applyFont="1" applyBorder="1" applyAlignment="1" applyProtection="1">
      <alignment horizontal="center" vertical="center" shrinkToFit="1"/>
      <protection locked="0"/>
    </xf>
    <xf numFmtId="49" fontId="19" fillId="0" borderId="32" xfId="0" applyNumberFormat="1" applyFont="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49" fontId="19" fillId="0" borderId="7" xfId="0" applyNumberFormat="1" applyFont="1" applyBorder="1" applyAlignment="1" applyProtection="1">
      <alignment horizontal="center" vertical="center" shrinkToFit="1"/>
      <protection locked="0"/>
    </xf>
    <xf numFmtId="49" fontId="19" fillId="0" borderId="26" xfId="0" applyNumberFormat="1"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49" fontId="19" fillId="0" borderId="2" xfId="0" applyNumberFormat="1" applyFont="1" applyBorder="1" applyAlignment="1" applyProtection="1">
      <alignment horizontal="center" vertical="center" shrinkToFit="1"/>
      <protection locked="0"/>
    </xf>
    <xf numFmtId="49" fontId="19" fillId="0" borderId="8" xfId="0" applyNumberFormat="1" applyFont="1" applyBorder="1" applyAlignment="1" applyProtection="1">
      <alignment horizontal="center" vertical="center" shrinkToFit="1"/>
      <protection locked="0"/>
    </xf>
    <xf numFmtId="49" fontId="19" fillId="0" borderId="24"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left" vertical="center" wrapText="1"/>
      <protection locked="0"/>
    </xf>
    <xf numFmtId="0" fontId="19" fillId="0" borderId="36" xfId="0" applyFont="1" applyBorder="1" applyAlignment="1" applyProtection="1">
      <alignment horizontal="left" vertical="center" wrapText="1"/>
      <protection locked="0"/>
    </xf>
    <xf numFmtId="0" fontId="19" fillId="0" borderId="16" xfId="0" applyFont="1" applyBorder="1" applyAlignment="1" applyProtection="1">
      <alignment horizontal="center" vertical="center" shrinkToFit="1"/>
      <protection locked="0"/>
    </xf>
    <xf numFmtId="0" fontId="19" fillId="0" borderId="70" xfId="0" applyFont="1" applyBorder="1" applyAlignment="1" applyProtection="1">
      <alignment horizontal="left" vertical="center" wrapText="1"/>
      <protection locked="0"/>
    </xf>
    <xf numFmtId="0" fontId="19" fillId="0" borderId="71" xfId="0" applyFont="1" applyBorder="1" applyAlignment="1" applyProtection="1">
      <alignment horizontal="left" vertical="center" wrapText="1"/>
      <protection locked="0"/>
    </xf>
    <xf numFmtId="0" fontId="14" fillId="6" borderId="3" xfId="0" applyFont="1" applyFill="1" applyBorder="1" applyAlignment="1">
      <alignment horizontal="center" vertical="center" shrinkToFit="1"/>
    </xf>
    <xf numFmtId="0" fontId="17" fillId="0" borderId="0" xfId="0" applyFont="1" applyAlignment="1">
      <alignment horizontal="right" vertical="center"/>
    </xf>
    <xf numFmtId="38" fontId="17" fillId="0" borderId="0" xfId="3" applyFont="1" applyFill="1" applyBorder="1" applyAlignment="1" applyProtection="1">
      <alignment horizontal="right" vertical="center"/>
    </xf>
    <xf numFmtId="0" fontId="30" fillId="0" borderId="0" xfId="0" applyFont="1" applyAlignment="1">
      <alignment horizontal="left" vertical="top"/>
    </xf>
    <xf numFmtId="181" fontId="14" fillId="0" borderId="0" xfId="0" applyNumberFormat="1" applyFont="1" applyAlignment="1">
      <alignment horizontal="distributed" vertical="center" shrinkToFit="1"/>
    </xf>
    <xf numFmtId="182" fontId="14" fillId="0" borderId="0" xfId="0" applyNumberFormat="1" applyFont="1" applyAlignment="1">
      <alignment horizontal="distributed" vertical="center" shrinkToFit="1"/>
    </xf>
    <xf numFmtId="0" fontId="30" fillId="0" borderId="0" xfId="0" applyFont="1" applyAlignment="1">
      <alignment horizontal="center" vertical="center" wrapText="1"/>
    </xf>
    <xf numFmtId="0" fontId="30" fillId="0" borderId="0" xfId="0" applyFont="1" applyAlignment="1">
      <alignment horizontal="center" vertical="center"/>
    </xf>
    <xf numFmtId="0" fontId="14" fillId="0" borderId="0" xfId="0" applyFont="1" applyAlignment="1">
      <alignment horizontal="left" vertical="top" wrapText="1" shrinkToFit="1"/>
    </xf>
    <xf numFmtId="0" fontId="17" fillId="0" borderId="0" xfId="0" applyFont="1" applyAlignment="1">
      <alignment horizontal="left" vertical="center" wrapText="1"/>
    </xf>
    <xf numFmtId="0" fontId="17" fillId="0" borderId="0" xfId="0" applyFont="1" applyAlignment="1">
      <alignment horizontal="center" wrapText="1"/>
    </xf>
    <xf numFmtId="0" fontId="14" fillId="0" borderId="0" xfId="0" applyFont="1" applyAlignment="1">
      <alignment horizontal="center" vertical="center" wrapText="1"/>
    </xf>
    <xf numFmtId="0" fontId="14" fillId="0" borderId="0" xfId="0" applyFont="1" applyAlignment="1">
      <alignment horizontal="right" vertical="center"/>
    </xf>
    <xf numFmtId="186" fontId="22" fillId="0" borderId="46" xfId="0" applyNumberFormat="1" applyFont="1" applyBorder="1" applyAlignment="1">
      <alignment horizontal="right" vertical="center" shrinkToFit="1"/>
    </xf>
    <xf numFmtId="186" fontId="22" fillId="0" borderId="0" xfId="0" applyNumberFormat="1" applyFont="1" applyAlignment="1">
      <alignment horizontal="right" vertical="center" shrinkToFit="1"/>
    </xf>
    <xf numFmtId="186" fontId="22" fillId="0" borderId="30" xfId="0" applyNumberFormat="1" applyFont="1" applyBorder="1" applyAlignment="1">
      <alignment horizontal="right" vertical="center" shrinkToFit="1"/>
    </xf>
    <xf numFmtId="189" fontId="22" fillId="0" borderId="3" xfId="0" applyNumberFormat="1" applyFont="1" applyBorder="1" applyAlignment="1">
      <alignment horizontal="left" vertical="center" shrinkToFit="1"/>
    </xf>
    <xf numFmtId="189" fontId="22" fillId="0" borderId="80" xfId="0" applyNumberFormat="1" applyFont="1" applyBorder="1" applyAlignment="1">
      <alignment horizontal="left" vertical="center" shrinkToFit="1"/>
    </xf>
    <xf numFmtId="43" fontId="22" fillId="0" borderId="0" xfId="4" applyNumberFormat="1" applyFont="1" applyAlignment="1">
      <alignment horizontal="center" vertical="center" shrinkToFit="1"/>
    </xf>
    <xf numFmtId="43" fontId="22" fillId="0" borderId="30" xfId="4" applyNumberFormat="1" applyFont="1" applyBorder="1" applyAlignment="1">
      <alignment horizontal="center" vertical="center" shrinkToFit="1"/>
    </xf>
    <xf numFmtId="183" fontId="22" fillId="0" borderId="46" xfId="0" applyNumberFormat="1" applyFont="1" applyBorder="1" applyAlignment="1">
      <alignment horizontal="center" vertical="center" shrinkToFit="1"/>
    </xf>
    <xf numFmtId="183" fontId="22" fillId="0" borderId="0" xfId="0" applyNumberFormat="1" applyFont="1" applyAlignment="1">
      <alignment horizontal="center" vertical="center" shrinkToFit="1"/>
    </xf>
    <xf numFmtId="0" fontId="22" fillId="0" borderId="0" xfId="0" applyFont="1" applyAlignment="1">
      <alignment horizontal="center" vertical="center" shrinkToFit="1"/>
    </xf>
    <xf numFmtId="0" fontId="22" fillId="0" borderId="30" xfId="0" applyFont="1" applyBorder="1" applyAlignment="1">
      <alignment horizontal="center" vertical="center" shrinkToFit="1"/>
    </xf>
    <xf numFmtId="186" fontId="22" fillId="0" borderId="3" xfId="4" applyNumberFormat="1" applyFont="1" applyBorder="1" applyAlignment="1">
      <alignment horizontal="right" vertical="center"/>
    </xf>
    <xf numFmtId="186" fontId="22" fillId="0" borderId="3" xfId="0" applyNumberFormat="1" applyFont="1" applyBorder="1" applyAlignment="1">
      <alignment horizontal="right" vertical="center" shrinkToFit="1"/>
    </xf>
    <xf numFmtId="186" fontId="22" fillId="0" borderId="80" xfId="0" applyNumberFormat="1" applyFont="1" applyBorder="1" applyAlignment="1">
      <alignment horizontal="right" vertical="center" shrinkToFit="1"/>
    </xf>
    <xf numFmtId="42" fontId="22" fillId="0" borderId="0" xfId="0" applyNumberFormat="1" applyFont="1" applyAlignment="1">
      <alignment horizontal="left" vertical="center" shrinkToFit="1"/>
    </xf>
    <xf numFmtId="0" fontId="22" fillId="0" borderId="0" xfId="0" applyFont="1" applyAlignment="1">
      <alignment horizontal="left" vertical="center" shrinkToFit="1"/>
    </xf>
    <xf numFmtId="0" fontId="22" fillId="0" borderId="30" xfId="0" applyFont="1" applyBorder="1" applyAlignment="1">
      <alignment horizontal="left" vertical="center" shrinkToFit="1"/>
    </xf>
    <xf numFmtId="0" fontId="22" fillId="0" borderId="46"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0" xfId="4" applyFont="1" applyAlignment="1">
      <alignment horizontal="center" vertical="center" shrinkToFit="1"/>
    </xf>
    <xf numFmtId="0" fontId="22" fillId="0" borderId="19" xfId="4" applyFont="1" applyBorder="1" applyAlignment="1">
      <alignment horizontal="center" vertical="center" shrinkToFit="1"/>
    </xf>
    <xf numFmtId="0" fontId="22" fillId="0" borderId="49" xfId="4" applyFont="1" applyBorder="1" applyAlignment="1">
      <alignment horizontal="center" vertical="center" shrinkToFit="1"/>
    </xf>
    <xf numFmtId="0" fontId="22" fillId="0" borderId="40" xfId="4" applyFont="1" applyBorder="1" applyAlignment="1">
      <alignment horizontal="center" vertical="center" shrinkToFit="1"/>
    </xf>
    <xf numFmtId="0" fontId="22" fillId="0" borderId="30" xfId="4" applyFont="1" applyBorder="1" applyAlignment="1">
      <alignment horizontal="center" vertical="center" shrinkToFit="1"/>
    </xf>
    <xf numFmtId="180" fontId="22" fillId="0" borderId="46" xfId="4" applyNumberFormat="1" applyFont="1" applyBorder="1" applyAlignment="1">
      <alignment horizontal="right" vertical="center" shrinkToFit="1"/>
    </xf>
    <xf numFmtId="180" fontId="22" fillId="0" borderId="0" xfId="4" applyNumberFormat="1" applyFont="1" applyAlignment="1">
      <alignment horizontal="right" vertical="center" shrinkToFit="1"/>
    </xf>
    <xf numFmtId="180" fontId="22" fillId="0" borderId="30" xfId="4" applyNumberFormat="1" applyFont="1" applyBorder="1" applyAlignment="1">
      <alignment horizontal="right" vertical="center" shrinkToFit="1"/>
    </xf>
    <xf numFmtId="0" fontId="22" fillId="0" borderId="46" xfId="0" applyFont="1" applyBorder="1" applyAlignment="1">
      <alignment horizontal="right" vertical="center" shrinkToFit="1"/>
    </xf>
    <xf numFmtId="0" fontId="22" fillId="0" borderId="0" xfId="0" applyFont="1" applyAlignment="1">
      <alignment horizontal="right" vertical="center" shrinkToFit="1"/>
    </xf>
    <xf numFmtId="0" fontId="22" fillId="0" borderId="34" xfId="0" applyFont="1" applyBorder="1" applyAlignment="1">
      <alignment horizontal="right" vertical="center" shrinkToFit="1"/>
    </xf>
    <xf numFmtId="0" fontId="22" fillId="0" borderId="19" xfId="0" applyFont="1" applyBorder="1" applyAlignment="1">
      <alignment horizontal="right" vertical="center" shrinkToFit="1"/>
    </xf>
    <xf numFmtId="180" fontId="22" fillId="0" borderId="46" xfId="7" applyNumberFormat="1" applyFont="1" applyBorder="1" applyAlignment="1">
      <alignment horizontal="center" vertical="center" shrinkToFit="1"/>
    </xf>
    <xf numFmtId="180" fontId="22" fillId="0" borderId="0" xfId="7" applyNumberFormat="1" applyFont="1" applyAlignment="1">
      <alignment horizontal="center" vertical="center" shrinkToFit="1"/>
    </xf>
    <xf numFmtId="180" fontId="22" fillId="0" borderId="30" xfId="7" applyNumberFormat="1" applyFont="1" applyBorder="1" applyAlignment="1">
      <alignment horizontal="center" vertical="center" shrinkToFit="1"/>
    </xf>
    <xf numFmtId="0" fontId="22" fillId="6" borderId="11" xfId="4" applyFont="1" applyFill="1" applyBorder="1" applyAlignment="1">
      <alignment horizontal="left" vertical="center" wrapText="1"/>
    </xf>
    <xf numFmtId="0" fontId="22" fillId="6" borderId="18" xfId="4" applyFont="1" applyFill="1" applyBorder="1" applyAlignment="1">
      <alignment horizontal="left" vertical="center" wrapText="1"/>
    </xf>
    <xf numFmtId="0" fontId="22" fillId="6" borderId="29" xfId="4" applyFont="1" applyFill="1" applyBorder="1" applyAlignment="1">
      <alignment horizontal="left" vertical="center" wrapText="1"/>
    </xf>
    <xf numFmtId="0" fontId="22" fillId="6" borderId="12" xfId="4" applyFont="1" applyFill="1" applyBorder="1" applyAlignment="1">
      <alignment horizontal="left" vertical="center" wrapText="1"/>
    </xf>
    <xf numFmtId="0" fontId="22" fillId="6" borderId="0" xfId="4" applyFont="1" applyFill="1" applyAlignment="1">
      <alignment horizontal="left" vertical="center" wrapText="1"/>
    </xf>
    <xf numFmtId="0" fontId="22" fillId="6" borderId="30" xfId="4" applyFont="1" applyFill="1" applyBorder="1" applyAlignment="1">
      <alignment horizontal="left" vertical="center" wrapText="1"/>
    </xf>
    <xf numFmtId="0" fontId="22" fillId="6" borderId="13" xfId="4" applyFont="1" applyFill="1" applyBorder="1" applyAlignment="1">
      <alignment horizontal="left" vertical="center" wrapText="1"/>
    </xf>
    <xf numFmtId="0" fontId="22" fillId="6" borderId="19" xfId="4" applyFont="1" applyFill="1" applyBorder="1" applyAlignment="1">
      <alignment horizontal="left" vertical="center" wrapText="1"/>
    </xf>
    <xf numFmtId="0" fontId="22" fillId="6" borderId="31" xfId="4" applyFont="1" applyFill="1" applyBorder="1" applyAlignment="1">
      <alignment horizontal="left" vertical="center" wrapText="1"/>
    </xf>
    <xf numFmtId="0" fontId="21" fillId="0" borderId="33" xfId="4" applyFont="1" applyBorder="1" applyAlignment="1">
      <alignment horizontal="center" vertical="center" wrapText="1" shrinkToFit="1"/>
    </xf>
    <xf numFmtId="0" fontId="21" fillId="0" borderId="18" xfId="4" applyFont="1" applyBorder="1" applyAlignment="1">
      <alignment horizontal="center" vertical="center" wrapText="1" shrinkToFit="1"/>
    </xf>
    <xf numFmtId="0" fontId="21" fillId="0" borderId="29" xfId="4" applyFont="1" applyBorder="1" applyAlignment="1">
      <alignment horizontal="center" vertical="center" wrapText="1" shrinkToFit="1"/>
    </xf>
    <xf numFmtId="0" fontId="21" fillId="0" borderId="34" xfId="4" applyFont="1" applyBorder="1" applyAlignment="1">
      <alignment horizontal="center" vertical="center" wrapText="1" shrinkToFit="1"/>
    </xf>
    <xf numFmtId="0" fontId="21" fillId="0" borderId="19" xfId="4" applyFont="1" applyBorder="1" applyAlignment="1">
      <alignment horizontal="center" vertical="center" wrapText="1" shrinkToFit="1"/>
    </xf>
    <xf numFmtId="0" fontId="21" fillId="0" borderId="31" xfId="4" applyFont="1" applyBorder="1" applyAlignment="1">
      <alignment horizontal="center" vertical="center" wrapText="1" shrinkToFit="1"/>
    </xf>
    <xf numFmtId="0" fontId="22" fillId="0" borderId="33" xfId="4" applyFont="1" applyBorder="1" applyAlignment="1">
      <alignment horizontal="center" vertical="center" shrinkToFit="1"/>
    </xf>
    <xf numFmtId="0" fontId="22" fillId="0" borderId="18" xfId="4" applyFont="1" applyBorder="1" applyAlignment="1">
      <alignment horizontal="center" vertical="center" shrinkToFit="1"/>
    </xf>
    <xf numFmtId="0" fontId="22" fillId="0" borderId="29" xfId="4" applyFont="1" applyBorder="1" applyAlignment="1">
      <alignment horizontal="center" vertical="center" shrinkToFit="1"/>
    </xf>
    <xf numFmtId="0" fontId="22" fillId="0" borderId="34" xfId="4" applyFont="1" applyBorder="1" applyAlignment="1">
      <alignment horizontal="center" vertical="center" shrinkToFit="1"/>
    </xf>
    <xf numFmtId="0" fontId="22" fillId="0" borderId="31" xfId="4" applyFont="1" applyBorder="1" applyAlignment="1">
      <alignment horizontal="center" vertical="center" shrinkToFit="1"/>
    </xf>
    <xf numFmtId="0" fontId="21" fillId="0" borderId="33" xfId="4" applyFont="1" applyBorder="1" applyAlignment="1">
      <alignment horizontal="center" vertical="center" shrinkToFit="1"/>
    </xf>
    <xf numFmtId="0" fontId="21" fillId="0" borderId="18" xfId="4" applyFont="1" applyBorder="1" applyAlignment="1">
      <alignment horizontal="center" vertical="center" shrinkToFit="1"/>
    </xf>
    <xf numFmtId="0" fontId="21" fillId="0" borderId="29" xfId="4" applyFont="1" applyBorder="1" applyAlignment="1">
      <alignment horizontal="center" vertical="center" shrinkToFit="1"/>
    </xf>
    <xf numFmtId="0" fontId="21" fillId="0" borderId="34" xfId="4" applyFont="1" applyBorder="1" applyAlignment="1">
      <alignment horizontal="center" vertical="center" shrinkToFit="1"/>
    </xf>
    <xf numFmtId="0" fontId="21" fillId="0" borderId="19" xfId="4" applyFont="1" applyBorder="1" applyAlignment="1">
      <alignment horizontal="center" vertical="center" shrinkToFit="1"/>
    </xf>
    <xf numFmtId="0" fontId="21" fillId="0" borderId="31" xfId="4" applyFont="1" applyBorder="1" applyAlignment="1">
      <alignment horizontal="center" vertical="center" shrinkToFit="1"/>
    </xf>
    <xf numFmtId="0" fontId="21" fillId="0" borderId="33" xfId="4" applyFont="1" applyBorder="1" applyAlignment="1">
      <alignment horizontal="left" vertical="top" wrapText="1" shrinkToFit="1"/>
    </xf>
    <xf numFmtId="0" fontId="21" fillId="0" borderId="18" xfId="4" applyFont="1" applyBorder="1" applyAlignment="1">
      <alignment horizontal="left" vertical="top" wrapText="1" shrinkToFit="1"/>
    </xf>
    <xf numFmtId="0" fontId="21" fillId="0" borderId="39" xfId="4" applyFont="1" applyBorder="1" applyAlignment="1">
      <alignment horizontal="left" vertical="top" wrapText="1" shrinkToFit="1"/>
    </xf>
    <xf numFmtId="0" fontId="21" fillId="0" borderId="34" xfId="4" applyFont="1" applyBorder="1" applyAlignment="1">
      <alignment horizontal="left" vertical="top" wrapText="1" shrinkToFit="1"/>
    </xf>
    <xf numFmtId="0" fontId="21" fillId="0" borderId="19" xfId="4" applyFont="1" applyBorder="1" applyAlignment="1">
      <alignment horizontal="left" vertical="top" wrapText="1" shrinkToFit="1"/>
    </xf>
    <xf numFmtId="0" fontId="21" fillId="0" borderId="40" xfId="4" applyFont="1" applyBorder="1" applyAlignment="1">
      <alignment horizontal="left" vertical="top" wrapText="1" shrinkToFit="1"/>
    </xf>
    <xf numFmtId="42" fontId="22" fillId="0" borderId="46" xfId="0" applyNumberFormat="1" applyFont="1" applyBorder="1" applyAlignment="1">
      <alignment horizontal="center" vertical="center" shrinkToFit="1"/>
    </xf>
    <xf numFmtId="42" fontId="22" fillId="0" borderId="0" xfId="0" applyNumberFormat="1" applyFont="1" applyAlignment="1">
      <alignment horizontal="center" vertical="center" shrinkToFit="1"/>
    </xf>
    <xf numFmtId="179" fontId="22" fillId="0" borderId="46" xfId="0" applyNumberFormat="1" applyFont="1" applyBorder="1" applyAlignment="1">
      <alignment horizontal="right" vertical="center" shrinkToFit="1"/>
    </xf>
    <xf numFmtId="179" fontId="22" fillId="0" borderId="0" xfId="0" applyNumberFormat="1" applyFont="1" applyAlignment="1">
      <alignment horizontal="right" vertical="center" shrinkToFit="1"/>
    </xf>
    <xf numFmtId="179" fontId="22" fillId="0" borderId="30" xfId="0" applyNumberFormat="1" applyFont="1" applyBorder="1" applyAlignment="1">
      <alignment horizontal="right" vertical="center" shrinkToFit="1"/>
    </xf>
    <xf numFmtId="0" fontId="22" fillId="0" borderId="12" xfId="0" applyFont="1" applyBorder="1" applyAlignment="1">
      <alignment horizontal="left" vertical="center" shrinkToFit="1"/>
    </xf>
    <xf numFmtId="185" fontId="22" fillId="0" borderId="2" xfId="0" applyNumberFormat="1" applyFont="1" applyBorder="1" applyAlignment="1">
      <alignment horizontal="left" vertical="center" shrinkToFit="1"/>
    </xf>
    <xf numFmtId="185" fontId="22" fillId="0" borderId="7" xfId="0" applyNumberFormat="1" applyFont="1" applyBorder="1" applyAlignment="1">
      <alignment horizontal="left" vertical="center" shrinkToFit="1"/>
    </xf>
    <xf numFmtId="185" fontId="22" fillId="0" borderId="26" xfId="0" applyNumberFormat="1" applyFont="1" applyBorder="1" applyAlignment="1">
      <alignment horizontal="left" vertical="center" shrinkToFit="1"/>
    </xf>
    <xf numFmtId="0" fontId="22" fillId="0" borderId="49" xfId="0" applyFont="1" applyBorder="1" applyAlignment="1">
      <alignment horizontal="left" vertical="center" shrinkToFit="1"/>
    </xf>
    <xf numFmtId="0" fontId="22" fillId="0" borderId="14" xfId="4" applyFont="1" applyBorder="1" applyAlignment="1">
      <alignment horizontal="center" vertical="center"/>
    </xf>
    <xf numFmtId="0" fontId="22" fillId="0" borderId="20" xfId="4" applyFont="1" applyBorder="1" applyAlignment="1">
      <alignment horizontal="center" vertical="center"/>
    </xf>
    <xf numFmtId="0" fontId="22" fillId="0" borderId="24" xfId="4" applyFont="1" applyBorder="1" applyAlignment="1">
      <alignment horizontal="center" vertical="center"/>
    </xf>
    <xf numFmtId="0" fontId="22" fillId="0" borderId="41" xfId="4" applyFont="1" applyBorder="1" applyAlignment="1">
      <alignment horizontal="center" vertical="center" shrinkToFit="1"/>
    </xf>
    <xf numFmtId="0" fontId="22" fillId="0" borderId="43" xfId="4" applyFont="1" applyBorder="1" applyAlignment="1">
      <alignment horizontal="center" vertical="center" shrinkToFit="1"/>
    </xf>
    <xf numFmtId="0" fontId="22" fillId="0" borderId="45" xfId="4" applyFont="1" applyBorder="1" applyAlignment="1">
      <alignment horizontal="center" vertical="center" shrinkToFit="1"/>
    </xf>
    <xf numFmtId="0" fontId="22" fillId="0" borderId="48" xfId="4" applyFont="1" applyBorder="1" applyAlignment="1">
      <alignment horizontal="center" vertical="center" shrinkToFit="1"/>
    </xf>
    <xf numFmtId="0" fontId="22" fillId="0" borderId="52" xfId="4" applyFont="1" applyBorder="1" applyAlignment="1">
      <alignment horizontal="center" vertical="center" shrinkToFit="1"/>
    </xf>
    <xf numFmtId="0" fontId="22" fillId="0" borderId="16" xfId="4" applyFont="1" applyBorder="1" applyAlignment="1">
      <alignment horizontal="center" vertical="center"/>
    </xf>
    <xf numFmtId="0" fontId="22" fillId="0" borderId="7" xfId="4" applyFont="1" applyBorder="1" applyAlignment="1">
      <alignment horizontal="center" vertical="center"/>
    </xf>
    <xf numFmtId="0" fontId="22" fillId="0" borderId="26" xfId="4" applyFont="1" applyBorder="1" applyAlignment="1">
      <alignment horizontal="center" vertical="center"/>
    </xf>
    <xf numFmtId="0" fontId="22" fillId="0" borderId="16" xfId="4" applyFont="1" applyBorder="1" applyAlignment="1">
      <alignment horizontal="center" vertical="center" shrinkToFit="1"/>
    </xf>
    <xf numFmtId="0" fontId="22" fillId="0" borderId="20" xfId="4" applyFont="1" applyBorder="1" applyAlignment="1">
      <alignment horizontal="left" vertical="center" shrinkToFit="1"/>
    </xf>
    <xf numFmtId="0" fontId="22" fillId="0" borderId="24" xfId="4" applyFont="1" applyBorder="1" applyAlignment="1">
      <alignment horizontal="left" vertical="center" shrinkToFit="1"/>
    </xf>
    <xf numFmtId="0" fontId="22" fillId="0" borderId="15" xfId="4" applyFont="1" applyBorder="1" applyAlignment="1">
      <alignment horizontal="center" vertical="center"/>
    </xf>
    <xf numFmtId="0" fontId="22" fillId="0" borderId="21" xfId="4" applyFont="1" applyBorder="1" applyAlignment="1">
      <alignment horizontal="center" vertical="center"/>
    </xf>
    <xf numFmtId="0" fontId="22" fillId="0" borderId="25" xfId="4" applyFont="1" applyBorder="1" applyAlignment="1">
      <alignment horizontal="center" vertical="center"/>
    </xf>
    <xf numFmtId="0" fontId="22" fillId="0" borderId="4" xfId="4" applyFont="1" applyBorder="1" applyAlignment="1">
      <alignment horizontal="center" vertical="center"/>
    </xf>
    <xf numFmtId="0" fontId="22" fillId="0" borderId="9" xfId="4" applyFont="1" applyBorder="1" applyAlignment="1">
      <alignment horizontal="center" vertical="center"/>
    </xf>
    <xf numFmtId="0" fontId="22" fillId="0" borderId="27" xfId="4" applyFont="1" applyBorder="1" applyAlignment="1">
      <alignment horizontal="center" vertical="center"/>
    </xf>
    <xf numFmtId="0" fontId="22" fillId="0" borderId="28" xfId="4" applyFont="1" applyBorder="1" applyAlignment="1">
      <alignment horizontal="center" vertical="center"/>
    </xf>
    <xf numFmtId="0" fontId="22" fillId="0" borderId="23" xfId="4" applyFont="1" applyBorder="1" applyAlignment="1">
      <alignment horizontal="center" vertical="center"/>
    </xf>
    <xf numFmtId="0" fontId="15" fillId="7" borderId="72" xfId="4" applyFont="1" applyFill="1" applyBorder="1" applyAlignment="1">
      <alignment horizontal="center" vertical="center" textRotation="255"/>
    </xf>
    <xf numFmtId="0" fontId="15" fillId="7" borderId="73" xfId="4" applyFont="1" applyFill="1" applyBorder="1" applyAlignment="1">
      <alignment horizontal="center" vertical="center" textRotation="255"/>
    </xf>
    <xf numFmtId="0" fontId="15" fillId="7" borderId="74" xfId="4" applyFont="1" applyFill="1" applyBorder="1" applyAlignment="1">
      <alignment horizontal="center" vertical="center" textRotation="255"/>
    </xf>
    <xf numFmtId="0" fontId="22" fillId="7" borderId="50" xfId="4" applyFont="1" applyFill="1" applyBorder="1" applyAlignment="1">
      <alignment horizontal="left" vertical="center"/>
    </xf>
    <xf numFmtId="0" fontId="22" fillId="7" borderId="51" xfId="4" applyFont="1" applyFill="1" applyBorder="1" applyAlignment="1">
      <alignment horizontal="left" vertical="center"/>
    </xf>
    <xf numFmtId="0" fontId="22" fillId="7" borderId="62" xfId="4" applyFont="1" applyFill="1" applyBorder="1" applyAlignment="1">
      <alignment horizontal="left" vertical="center"/>
    </xf>
    <xf numFmtId="42" fontId="22" fillId="7" borderId="51" xfId="4" applyNumberFormat="1" applyFont="1" applyFill="1" applyBorder="1" applyAlignment="1">
      <alignment horizontal="right" vertical="center"/>
    </xf>
    <xf numFmtId="42" fontId="22" fillId="7" borderId="62" xfId="4" applyNumberFormat="1" applyFont="1" applyFill="1" applyBorder="1" applyAlignment="1">
      <alignment horizontal="right" vertical="center"/>
    </xf>
    <xf numFmtId="42" fontId="22" fillId="7" borderId="66" xfId="4" applyNumberFormat="1" applyFont="1" applyFill="1" applyBorder="1" applyAlignment="1">
      <alignment horizontal="right" vertical="center"/>
    </xf>
    <xf numFmtId="0" fontId="22" fillId="7" borderId="46" xfId="4" applyFont="1" applyFill="1" applyBorder="1" applyAlignment="1">
      <alignment horizontal="left" vertical="center"/>
    </xf>
    <xf numFmtId="0" fontId="22" fillId="7" borderId="0" xfId="4" applyFont="1" applyFill="1" applyAlignment="1">
      <alignment horizontal="left" vertical="center"/>
    </xf>
    <xf numFmtId="0" fontId="22" fillId="7" borderId="30" xfId="4" applyFont="1" applyFill="1" applyBorder="1" applyAlignment="1">
      <alignment horizontal="left" vertical="center"/>
    </xf>
    <xf numFmtId="42" fontId="22" fillId="7" borderId="0" xfId="4" applyNumberFormat="1" applyFont="1" applyFill="1" applyAlignment="1">
      <alignment horizontal="right" vertical="center"/>
    </xf>
    <xf numFmtId="42" fontId="22" fillId="7" borderId="30" xfId="4" applyNumberFormat="1" applyFont="1" applyFill="1" applyBorder="1" applyAlignment="1">
      <alignment horizontal="right" vertical="center"/>
    </xf>
    <xf numFmtId="42" fontId="22" fillId="7" borderId="49" xfId="4" applyNumberFormat="1" applyFont="1" applyFill="1" applyBorder="1" applyAlignment="1">
      <alignment horizontal="right" vertical="center"/>
    </xf>
    <xf numFmtId="186" fontId="15" fillId="0" borderId="0" xfId="4" applyNumberFormat="1" applyFont="1" applyAlignment="1">
      <alignment horizontal="right" vertical="center"/>
    </xf>
    <xf numFmtId="186" fontId="15" fillId="0" borderId="30" xfId="4" applyNumberFormat="1" applyFont="1" applyBorder="1" applyAlignment="1">
      <alignment horizontal="right" vertical="center"/>
    </xf>
    <xf numFmtId="0" fontId="22" fillId="0" borderId="0" xfId="4" applyFont="1" applyAlignment="1">
      <alignment horizontal="left" vertical="center"/>
    </xf>
    <xf numFmtId="0" fontId="22" fillId="0" borderId="95" xfId="4" applyFont="1" applyBorder="1" applyAlignment="1">
      <alignment horizontal="left" vertical="center"/>
    </xf>
    <xf numFmtId="186" fontId="15" fillId="0" borderId="49" xfId="4" applyNumberFormat="1" applyFont="1" applyBorder="1" applyAlignment="1">
      <alignment horizontal="right" vertical="center"/>
    </xf>
    <xf numFmtId="0" fontId="22" fillId="0" borderId="46" xfId="4" applyFont="1" applyBorder="1" applyAlignment="1">
      <alignment horizontal="left" vertical="center"/>
    </xf>
    <xf numFmtId="0" fontId="22" fillId="0" borderId="30" xfId="4" applyFont="1" applyBorder="1" applyAlignment="1">
      <alignment horizontal="left" vertical="center"/>
    </xf>
    <xf numFmtId="0" fontId="22" fillId="0" borderId="9" xfId="4" applyFont="1" applyBorder="1" applyAlignment="1">
      <alignment horizontal="left" vertical="center" shrinkToFit="1"/>
    </xf>
    <xf numFmtId="0" fontId="22" fillId="0" borderId="23" xfId="4" applyFont="1" applyBorder="1" applyAlignment="1">
      <alignment horizontal="left" vertical="center" shrinkToFit="1"/>
    </xf>
    <xf numFmtId="179" fontId="22" fillId="0" borderId="34" xfId="0" applyNumberFormat="1" applyFont="1" applyBorder="1" applyAlignment="1">
      <alignment horizontal="right" vertical="center" shrinkToFit="1"/>
    </xf>
    <xf numFmtId="179" fontId="22" fillId="0" borderId="19" xfId="0" applyNumberFormat="1" applyFont="1" applyBorder="1" applyAlignment="1">
      <alignment horizontal="right" vertical="center" shrinkToFit="1"/>
    </xf>
    <xf numFmtId="179" fontId="22" fillId="0" borderId="31" xfId="0" applyNumberFormat="1" applyFont="1" applyBorder="1" applyAlignment="1">
      <alignment horizontal="right" vertical="center" shrinkToFit="1"/>
    </xf>
    <xf numFmtId="0" fontId="22" fillId="0" borderId="34"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0" xfId="4" applyFont="1" applyAlignment="1">
      <alignment horizontal="left" vertical="center" shrinkToFit="1"/>
    </xf>
    <xf numFmtId="0" fontId="22" fillId="0" borderId="30" xfId="4" applyFont="1" applyBorder="1" applyAlignment="1">
      <alignment horizontal="left" vertical="center" shrinkToFit="1"/>
    </xf>
    <xf numFmtId="0" fontId="14" fillId="0" borderId="14" xfId="4" applyFont="1" applyBorder="1" applyAlignment="1">
      <alignment horizontal="center" vertical="center"/>
    </xf>
    <xf numFmtId="0" fontId="14" fillId="0" borderId="20" xfId="4" applyFont="1" applyBorder="1" applyAlignment="1">
      <alignment horizontal="center" vertical="center"/>
    </xf>
    <xf numFmtId="0" fontId="14" fillId="0" borderId="32" xfId="4" applyFont="1" applyBorder="1" applyAlignment="1">
      <alignment horizontal="center" vertical="center"/>
    </xf>
    <xf numFmtId="186" fontId="22" fillId="0" borderId="20" xfId="4" applyNumberFormat="1" applyFont="1" applyBorder="1" applyAlignment="1">
      <alignment horizontal="right" vertical="center"/>
    </xf>
    <xf numFmtId="186" fontId="22" fillId="0" borderId="32" xfId="4" applyNumberFormat="1" applyFont="1" applyBorder="1" applyAlignment="1">
      <alignment horizontal="right" vertical="center"/>
    </xf>
    <xf numFmtId="186" fontId="22" fillId="0" borderId="24" xfId="4" applyNumberFormat="1" applyFont="1" applyBorder="1" applyAlignment="1">
      <alignment horizontal="right" vertical="center"/>
    </xf>
    <xf numFmtId="0" fontId="22" fillId="0" borderId="69" xfId="4" applyFont="1" applyBorder="1" applyAlignment="1">
      <alignment horizontal="center" vertical="center" shrinkToFit="1"/>
    </xf>
    <xf numFmtId="0" fontId="22" fillId="0" borderId="70" xfId="4" applyFont="1" applyBorder="1" applyAlignment="1">
      <alignment horizontal="center" vertical="center" shrinkToFit="1"/>
    </xf>
    <xf numFmtId="0" fontId="22" fillId="6" borderId="70" xfId="4" applyFont="1" applyFill="1" applyBorder="1" applyAlignment="1">
      <alignment horizontal="left" vertical="center" wrapText="1"/>
    </xf>
    <xf numFmtId="0" fontId="22" fillId="6" borderId="71" xfId="4" applyFont="1" applyFill="1" applyBorder="1" applyAlignment="1">
      <alignment horizontal="left" vertical="center" wrapText="1"/>
    </xf>
    <xf numFmtId="0" fontId="22" fillId="0" borderId="5" xfId="4" applyFont="1" applyBorder="1" applyAlignment="1">
      <alignment horizontal="center" vertical="center" shrinkToFit="1"/>
    </xf>
    <xf numFmtId="0" fontId="22" fillId="0" borderId="10" xfId="4" applyFont="1" applyBorder="1" applyAlignment="1">
      <alignment horizontal="center" vertical="center" shrinkToFit="1"/>
    </xf>
    <xf numFmtId="0" fontId="22" fillId="6" borderId="10" xfId="4" applyFont="1" applyFill="1" applyBorder="1" applyAlignment="1">
      <alignment horizontal="left" vertical="center" wrapText="1"/>
    </xf>
    <xf numFmtId="0" fontId="22" fillId="6" borderId="36" xfId="4" applyFont="1" applyFill="1" applyBorder="1" applyAlignment="1">
      <alignment horizontal="left" vertical="center" wrapText="1"/>
    </xf>
    <xf numFmtId="0" fontId="14" fillId="0" borderId="4" xfId="4" applyFont="1" applyBorder="1" applyAlignment="1">
      <alignment horizontal="center" vertical="center"/>
    </xf>
    <xf numFmtId="0" fontId="14" fillId="0" borderId="9" xfId="4" applyFont="1" applyBorder="1" applyAlignment="1">
      <alignment horizontal="center" vertical="center"/>
    </xf>
    <xf numFmtId="0" fontId="14" fillId="0" borderId="27" xfId="4" applyFont="1" applyBorder="1" applyAlignment="1">
      <alignment horizontal="center" vertical="center"/>
    </xf>
    <xf numFmtId="0" fontId="14" fillId="0" borderId="23" xfId="4" applyFont="1" applyBorder="1" applyAlignment="1">
      <alignment horizontal="center" vertical="center"/>
    </xf>
    <xf numFmtId="0" fontId="14" fillId="0" borderId="11" xfId="4" applyFont="1" applyBorder="1" applyAlignment="1">
      <alignment horizontal="center" vertical="center"/>
    </xf>
    <xf numFmtId="0" fontId="14" fillId="0" borderId="18" xfId="4" applyFont="1" applyBorder="1" applyAlignment="1">
      <alignment horizontal="center" vertical="center"/>
    </xf>
    <xf numFmtId="0" fontId="14" fillId="0" borderId="29" xfId="4" applyFont="1" applyBorder="1" applyAlignment="1">
      <alignment horizontal="center" vertical="center"/>
    </xf>
    <xf numFmtId="0" fontId="14" fillId="0" borderId="39" xfId="4" applyFont="1" applyBorder="1" applyAlignment="1">
      <alignment horizontal="center" vertical="center"/>
    </xf>
    <xf numFmtId="0" fontId="14" fillId="0" borderId="86" xfId="4" applyFont="1" applyBorder="1" applyAlignment="1">
      <alignment horizontal="center" vertical="center"/>
    </xf>
    <xf numFmtId="0" fontId="14" fillId="0" borderId="87" xfId="4" applyFont="1" applyBorder="1" applyAlignment="1">
      <alignment horizontal="center" vertical="center"/>
    </xf>
    <xf numFmtId="0" fontId="14" fillId="0" borderId="88" xfId="4" applyFont="1" applyBorder="1" applyAlignment="1">
      <alignment horizontal="center" vertical="center"/>
    </xf>
    <xf numFmtId="0" fontId="14" fillId="0" borderId="89" xfId="4" applyFont="1" applyBorder="1" applyAlignment="1">
      <alignment horizontal="center" vertical="center"/>
    </xf>
    <xf numFmtId="0" fontId="14" fillId="0" borderId="90" xfId="4" applyFont="1" applyBorder="1" applyAlignment="1">
      <alignment horizontal="center" vertical="center"/>
    </xf>
    <xf numFmtId="0" fontId="14" fillId="0" borderId="91" xfId="4" applyFont="1" applyBorder="1" applyAlignment="1">
      <alignment horizontal="center" vertical="center"/>
    </xf>
    <xf numFmtId="0" fontId="14" fillId="0" borderId="92" xfId="4" applyFont="1" applyBorder="1" applyAlignment="1">
      <alignment horizontal="center" vertical="center"/>
    </xf>
    <xf numFmtId="0" fontId="14" fillId="0" borderId="93" xfId="4" applyFont="1" applyBorder="1" applyAlignment="1">
      <alignment horizontal="center" vertical="center"/>
    </xf>
    <xf numFmtId="0" fontId="14" fillId="0" borderId="94" xfId="4" applyFont="1" applyBorder="1" applyAlignment="1">
      <alignment horizontal="center" vertical="center"/>
    </xf>
    <xf numFmtId="186" fontId="15" fillId="0" borderId="20" xfId="4" applyNumberFormat="1" applyFont="1" applyBorder="1" applyAlignment="1">
      <alignment horizontal="right" vertical="center"/>
    </xf>
    <xf numFmtId="186" fontId="15" fillId="0" borderId="32" xfId="4" applyNumberFormat="1" applyFont="1" applyBorder="1" applyAlignment="1">
      <alignment horizontal="right" vertical="center"/>
    </xf>
    <xf numFmtId="0" fontId="22" fillId="0" borderId="20" xfId="4" applyFont="1" applyBorder="1" applyAlignment="1">
      <alignment horizontal="left" vertical="center"/>
    </xf>
    <xf numFmtId="0" fontId="22" fillId="0" borderId="32" xfId="4" applyFont="1" applyBorder="1" applyAlignment="1">
      <alignment horizontal="left" vertical="center"/>
    </xf>
    <xf numFmtId="186" fontId="15" fillId="0" borderId="24" xfId="4" applyNumberFormat="1" applyFont="1" applyBorder="1" applyAlignment="1">
      <alignment horizontal="right" vertical="center"/>
    </xf>
    <xf numFmtId="0" fontId="37" fillId="0" borderId="72" xfId="4" applyFont="1" applyBorder="1" applyAlignment="1">
      <alignment horizontal="center" vertical="center" textRotation="255" wrapText="1"/>
    </xf>
    <xf numFmtId="0" fontId="37" fillId="0" borderId="73" xfId="4" applyFont="1" applyBorder="1" applyAlignment="1">
      <alignment horizontal="center" vertical="center" textRotation="255" wrapText="1"/>
    </xf>
    <xf numFmtId="0" fontId="37" fillId="0" borderId="74" xfId="4" applyFont="1" applyBorder="1" applyAlignment="1">
      <alignment horizontal="center" vertical="center" textRotation="255" wrapText="1"/>
    </xf>
    <xf numFmtId="0" fontId="22" fillId="0" borderId="50" xfId="4" applyFont="1" applyBorder="1" applyAlignment="1">
      <alignment horizontal="left" vertical="center"/>
    </xf>
    <xf numFmtId="0" fontId="22" fillId="0" borderId="51" xfId="4" applyFont="1" applyBorder="1" applyAlignment="1">
      <alignment horizontal="left" vertical="center"/>
    </xf>
    <xf numFmtId="0" fontId="22" fillId="0" borderId="62" xfId="4" applyFont="1" applyBorder="1" applyAlignment="1">
      <alignment horizontal="left" vertical="center"/>
    </xf>
    <xf numFmtId="186" fontId="15" fillId="0" borderId="51" xfId="4" applyNumberFormat="1" applyFont="1" applyBorder="1" applyAlignment="1">
      <alignment horizontal="right" vertical="center"/>
    </xf>
    <xf numFmtId="186" fontId="15" fillId="0" borderId="62" xfId="4" applyNumberFormat="1" applyFont="1" applyBorder="1" applyAlignment="1">
      <alignment horizontal="right" vertical="center"/>
    </xf>
    <xf numFmtId="186" fontId="15" fillId="0" borderId="66" xfId="4" applyNumberFormat="1" applyFont="1" applyBorder="1" applyAlignment="1">
      <alignment horizontal="right" vertical="center"/>
    </xf>
    <xf numFmtId="42" fontId="22" fillId="7" borderId="20" xfId="4" applyNumberFormat="1" applyFont="1" applyFill="1" applyBorder="1" applyAlignment="1">
      <alignment horizontal="right" vertical="center"/>
    </xf>
    <xf numFmtId="42" fontId="22" fillId="7" borderId="32" xfId="4" applyNumberFormat="1" applyFont="1" applyFill="1" applyBorder="1" applyAlignment="1">
      <alignment horizontal="right" vertical="center"/>
    </xf>
    <xf numFmtId="0" fontId="22" fillId="7" borderId="20" xfId="4" applyFont="1" applyFill="1" applyBorder="1" applyAlignment="1">
      <alignment horizontal="left" vertical="center"/>
    </xf>
    <xf numFmtId="0" fontId="22" fillId="7" borderId="32" xfId="4" applyFont="1" applyFill="1" applyBorder="1" applyAlignment="1">
      <alignment horizontal="left" vertical="center"/>
    </xf>
    <xf numFmtId="42" fontId="22" fillId="7" borderId="24" xfId="4" applyNumberFormat="1" applyFont="1" applyFill="1" applyBorder="1" applyAlignment="1">
      <alignment horizontal="right" vertical="center"/>
    </xf>
    <xf numFmtId="0" fontId="14" fillId="0" borderId="6" xfId="4" applyFont="1" applyBorder="1" applyAlignment="1">
      <alignment horizontal="center" vertical="center" shrinkToFit="1"/>
    </xf>
    <xf numFmtId="0" fontId="14" fillId="0" borderId="17" xfId="4" applyFont="1" applyBorder="1" applyAlignment="1">
      <alignment horizontal="center" vertical="center" shrinkToFit="1"/>
    </xf>
    <xf numFmtId="0" fontId="33" fillId="0" borderId="37" xfId="4" applyFont="1" applyBorder="1" applyAlignment="1">
      <alignment horizontal="center" vertical="center"/>
    </xf>
    <xf numFmtId="0" fontId="33" fillId="0" borderId="17" xfId="4" applyFont="1" applyBorder="1" applyAlignment="1">
      <alignment horizontal="center" vertical="center"/>
    </xf>
    <xf numFmtId="0" fontId="22" fillId="0" borderId="4" xfId="4" applyFont="1" applyBorder="1" applyAlignment="1">
      <alignment horizontal="center" vertical="center" shrinkToFit="1"/>
    </xf>
    <xf numFmtId="0" fontId="22" fillId="0" borderId="9" xfId="4" applyFont="1" applyBorder="1" applyAlignment="1">
      <alignment horizontal="center" vertical="center" shrinkToFit="1"/>
    </xf>
    <xf numFmtId="0" fontId="22" fillId="0" borderId="27" xfId="4" applyFont="1" applyBorder="1" applyAlignment="1">
      <alignment horizontal="center" vertical="center" shrinkToFit="1"/>
    </xf>
    <xf numFmtId="0" fontId="22" fillId="0" borderId="8"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80" xfId="0" applyFont="1" applyBorder="1" applyAlignment="1">
      <alignment horizontal="left" vertical="center" shrinkToFit="1"/>
    </xf>
    <xf numFmtId="0" fontId="22" fillId="0" borderId="33" xfId="4" applyFont="1" applyBorder="1" applyAlignment="1">
      <alignment horizontal="center" vertical="center" textRotation="255"/>
    </xf>
    <xf numFmtId="0" fontId="22" fillId="0" borderId="29" xfId="4" applyFont="1" applyBorder="1" applyAlignment="1">
      <alignment horizontal="center" vertical="center" textRotation="255"/>
    </xf>
    <xf numFmtId="0" fontId="22" fillId="0" borderId="46" xfId="4" applyFont="1" applyBorder="1" applyAlignment="1">
      <alignment horizontal="center" vertical="center" textRotation="255"/>
    </xf>
    <xf numFmtId="0" fontId="22" fillId="0" borderId="30" xfId="4" applyFont="1" applyBorder="1" applyAlignment="1">
      <alignment horizontal="center" vertical="center" textRotation="255"/>
    </xf>
    <xf numFmtId="0" fontId="22" fillId="0" borderId="34" xfId="4" applyFont="1" applyBorder="1" applyAlignment="1">
      <alignment horizontal="center" vertical="center" textRotation="255"/>
    </xf>
    <xf numFmtId="0" fontId="22" fillId="0" borderId="31" xfId="4" applyFont="1" applyBorder="1" applyAlignment="1">
      <alignment horizontal="center" vertical="center" textRotation="255"/>
    </xf>
    <xf numFmtId="0" fontId="22" fillId="0" borderId="14"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63" xfId="0" applyFont="1" applyBorder="1" applyAlignment="1">
      <alignment horizontal="center" vertical="center" shrinkToFit="1"/>
    </xf>
    <xf numFmtId="0" fontId="22" fillId="0" borderId="64" xfId="0" applyFont="1" applyBorder="1" applyAlignment="1">
      <alignment horizontal="center" vertical="center" shrinkToFit="1"/>
    </xf>
    <xf numFmtId="0" fontId="22" fillId="0" borderId="65" xfId="0" applyFont="1" applyBorder="1" applyAlignment="1">
      <alignment horizontal="center" vertical="center" shrinkToFit="1"/>
    </xf>
    <xf numFmtId="42" fontId="22" fillId="0" borderId="30" xfId="0" applyNumberFormat="1" applyFont="1" applyBorder="1" applyAlignment="1">
      <alignment horizontal="center" vertical="center" shrinkToFit="1"/>
    </xf>
    <xf numFmtId="188" fontId="19" fillId="0" borderId="47" xfId="0" applyNumberFormat="1" applyFont="1" applyBorder="1" applyAlignment="1">
      <alignment horizontal="right" vertical="center" shrinkToFit="1"/>
    </xf>
    <xf numFmtId="188" fontId="19" fillId="0" borderId="42" xfId="0" applyNumberFormat="1" applyFont="1" applyBorder="1" applyAlignment="1">
      <alignment horizontal="right" vertical="center" shrinkToFit="1"/>
    </xf>
    <xf numFmtId="188" fontId="19" fillId="0" borderId="44" xfId="0" applyNumberFormat="1" applyFont="1" applyBorder="1" applyAlignment="1">
      <alignment horizontal="right" vertical="center" shrinkToFit="1"/>
    </xf>
    <xf numFmtId="41" fontId="22" fillId="0" borderId="0" xfId="0" applyNumberFormat="1" applyFont="1" applyAlignment="1">
      <alignment horizontal="left" vertical="center" shrinkToFit="1"/>
    </xf>
    <xf numFmtId="41" fontId="22" fillId="0" borderId="30" xfId="0" applyNumberFormat="1" applyFont="1" applyBorder="1" applyAlignment="1">
      <alignment horizontal="left" vertical="center" shrinkToFit="1"/>
    </xf>
    <xf numFmtId="186" fontId="22" fillId="0" borderId="63" xfId="0" applyNumberFormat="1" applyFont="1" applyBorder="1" applyAlignment="1">
      <alignment horizontal="right" vertical="center" shrinkToFit="1"/>
    </xf>
    <xf numFmtId="186" fontId="22" fillId="0" borderId="64" xfId="0" applyNumberFormat="1" applyFont="1" applyBorder="1" applyAlignment="1">
      <alignment horizontal="right" vertical="center" shrinkToFit="1"/>
    </xf>
    <xf numFmtId="186" fontId="22" fillId="0" borderId="65" xfId="0" applyNumberFormat="1" applyFont="1" applyBorder="1" applyAlignment="1">
      <alignment horizontal="right" vertical="center" shrinkToFit="1"/>
    </xf>
    <xf numFmtId="0" fontId="19" fillId="0" borderId="47"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85"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56" xfId="0" applyFont="1" applyBorder="1" applyAlignment="1">
      <alignment horizontal="center" vertical="center" shrinkToFit="1"/>
    </xf>
    <xf numFmtId="0" fontId="22" fillId="0" borderId="59" xfId="0" applyFont="1" applyBorder="1" applyAlignment="1">
      <alignment horizontal="center" vertical="center" shrinkToFit="1"/>
    </xf>
    <xf numFmtId="0" fontId="22" fillId="0" borderId="54" xfId="0" applyFont="1" applyBorder="1" applyAlignment="1">
      <alignment horizontal="center" vertical="center" shrinkToFit="1"/>
    </xf>
    <xf numFmtId="0" fontId="22" fillId="0" borderId="57" xfId="0" applyFont="1" applyBorder="1" applyAlignment="1">
      <alignment horizontal="center" vertical="center" shrinkToFit="1"/>
    </xf>
    <xf numFmtId="0" fontId="22" fillId="0" borderId="60"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58" xfId="0" applyFont="1" applyBorder="1" applyAlignment="1">
      <alignment horizontal="center" vertical="center" shrinkToFit="1"/>
    </xf>
    <xf numFmtId="0" fontId="22" fillId="0" borderId="61" xfId="0" applyFont="1" applyBorder="1" applyAlignment="1">
      <alignment horizontal="center" vertical="center" shrinkToFit="1"/>
    </xf>
    <xf numFmtId="0" fontId="14" fillId="0" borderId="6" xfId="4" applyFont="1" applyBorder="1" applyAlignment="1">
      <alignment horizontal="center" vertical="center"/>
    </xf>
    <xf numFmtId="0" fontId="14" fillId="0" borderId="17" xfId="4" applyFont="1" applyBorder="1" applyAlignment="1">
      <alignment horizontal="center" vertical="center"/>
    </xf>
    <xf numFmtId="0" fontId="33" fillId="0" borderId="37" xfId="4" applyFont="1" applyBorder="1" applyAlignment="1">
      <alignment horizontal="center" vertical="center" shrinkToFit="1"/>
    </xf>
    <xf numFmtId="0" fontId="33" fillId="0" borderId="17" xfId="4" applyFont="1" applyBorder="1" applyAlignment="1">
      <alignment horizontal="center" vertical="center" shrinkToFit="1"/>
    </xf>
    <xf numFmtId="186" fontId="22" fillId="0" borderId="35" xfId="0" applyNumberFormat="1" applyFont="1" applyBorder="1" applyAlignment="1">
      <alignment horizontal="right" vertical="center" shrinkToFit="1"/>
    </xf>
    <xf numFmtId="186" fontId="22" fillId="0" borderId="20" xfId="0" applyNumberFormat="1" applyFont="1" applyBorder="1" applyAlignment="1">
      <alignment horizontal="right" vertical="center" shrinkToFit="1"/>
    </xf>
    <xf numFmtId="186" fontId="22" fillId="0" borderId="32" xfId="0" applyNumberFormat="1" applyFont="1" applyBorder="1" applyAlignment="1">
      <alignment horizontal="right" vertical="center" shrinkToFit="1"/>
    </xf>
    <xf numFmtId="186" fontId="35" fillId="0" borderId="35" xfId="0" applyNumberFormat="1" applyFont="1" applyBorder="1" applyAlignment="1">
      <alignment horizontal="right" vertical="center" shrinkToFit="1"/>
    </xf>
    <xf numFmtId="186" fontId="35" fillId="0" borderId="20" xfId="0" applyNumberFormat="1" applyFont="1" applyBorder="1" applyAlignment="1">
      <alignment horizontal="right" vertical="center" shrinkToFit="1"/>
    </xf>
    <xf numFmtId="186" fontId="35" fillId="0" borderId="32" xfId="0" applyNumberFormat="1" applyFont="1" applyBorder="1" applyAlignment="1">
      <alignment horizontal="right" vertical="center" shrinkToFit="1"/>
    </xf>
    <xf numFmtId="0" fontId="14" fillId="0" borderId="37" xfId="4" applyFont="1" applyBorder="1" applyAlignment="1">
      <alignment horizontal="center" vertical="center" shrinkToFit="1"/>
    </xf>
    <xf numFmtId="0" fontId="19" fillId="0" borderId="81" xfId="0" applyFont="1" applyBorder="1" applyAlignment="1">
      <alignment horizontal="center" vertical="center" shrinkToFit="1"/>
    </xf>
    <xf numFmtId="0" fontId="19" fillId="0" borderId="82" xfId="0" applyFont="1" applyBorder="1" applyAlignment="1">
      <alignment horizontal="center" vertical="center" shrinkToFit="1"/>
    </xf>
    <xf numFmtId="0" fontId="19" fillId="0" borderId="83" xfId="0" applyFont="1" applyBorder="1" applyAlignment="1">
      <alignment horizontal="center" vertical="center" shrinkToFit="1"/>
    </xf>
    <xf numFmtId="0" fontId="22" fillId="0" borderId="98" xfId="0" applyFont="1" applyBorder="1" applyAlignment="1">
      <alignment horizontal="center" vertical="center" textRotation="255" shrinkToFit="1"/>
    </xf>
    <xf numFmtId="0" fontId="22" fillId="0" borderId="1" xfId="0" applyFont="1" applyBorder="1" applyAlignment="1">
      <alignment horizontal="center" vertical="center" textRotation="255" shrinkToFit="1"/>
    </xf>
    <xf numFmtId="0" fontId="22" fillId="0" borderId="99" xfId="0" applyFont="1" applyBorder="1" applyAlignment="1">
      <alignment horizontal="center" vertical="center" textRotation="255" shrinkToFit="1"/>
    </xf>
    <xf numFmtId="179" fontId="22" fillId="0" borderId="98" xfId="0" applyNumberFormat="1" applyFont="1" applyBorder="1" applyAlignment="1">
      <alignment horizontal="center" vertical="center" textRotation="255" shrinkToFit="1"/>
    </xf>
    <xf numFmtId="179" fontId="22" fillId="0" borderId="1" xfId="0" applyNumberFormat="1" applyFont="1" applyBorder="1" applyAlignment="1">
      <alignment horizontal="center" vertical="center" textRotation="255" shrinkToFit="1"/>
    </xf>
    <xf numFmtId="179" fontId="22" fillId="0" borderId="99" xfId="0" applyNumberFormat="1" applyFont="1" applyBorder="1" applyAlignment="1">
      <alignment horizontal="center" vertical="center" textRotation="255" shrinkToFit="1"/>
    </xf>
    <xf numFmtId="41" fontId="22" fillId="0" borderId="64" xfId="0" applyNumberFormat="1" applyFont="1" applyBorder="1" applyAlignment="1">
      <alignment horizontal="left" vertical="center" shrinkToFit="1"/>
    </xf>
    <xf numFmtId="41" fontId="22" fillId="0" borderId="65" xfId="0" applyNumberFormat="1" applyFont="1" applyBorder="1" applyAlignment="1">
      <alignment horizontal="left" vertical="center" shrinkToFit="1"/>
    </xf>
    <xf numFmtId="186" fontId="19" fillId="0" borderId="35" xfId="0" applyNumberFormat="1" applyFont="1" applyBorder="1" applyAlignment="1">
      <alignment horizontal="right" vertical="center" shrinkToFit="1"/>
    </xf>
    <xf numFmtId="186" fontId="19" fillId="0" borderId="20" xfId="0" applyNumberFormat="1" applyFont="1" applyBorder="1" applyAlignment="1">
      <alignment horizontal="right" vertical="center" shrinkToFit="1"/>
    </xf>
    <xf numFmtId="186" fontId="19" fillId="0" borderId="32" xfId="0" applyNumberFormat="1" applyFont="1" applyBorder="1" applyAlignment="1">
      <alignment horizontal="right" vertical="center" shrinkToFit="1"/>
    </xf>
    <xf numFmtId="186" fontId="22" fillId="0" borderId="46" xfId="0" applyNumberFormat="1" applyFont="1" applyBorder="1" applyAlignment="1">
      <alignment horizontal="center" vertical="center" shrinkToFit="1"/>
    </xf>
    <xf numFmtId="186" fontId="22" fillId="0" borderId="0" xfId="0" applyNumberFormat="1" applyFont="1" applyAlignment="1">
      <alignment horizontal="center" vertical="center" shrinkToFit="1"/>
    </xf>
    <xf numFmtId="186" fontId="22" fillId="0" borderId="30" xfId="0" applyNumberFormat="1" applyFont="1" applyBorder="1" applyAlignment="1">
      <alignment horizontal="center" vertical="center" shrinkToFit="1"/>
    </xf>
    <xf numFmtId="0" fontId="22" fillId="0" borderId="18" xfId="0" applyFont="1" applyBorder="1" applyAlignment="1">
      <alignment horizontal="left" vertical="center" shrinkToFit="1"/>
    </xf>
    <xf numFmtId="0" fontId="22" fillId="0" borderId="39" xfId="0" applyFont="1" applyBorder="1" applyAlignment="1">
      <alignment horizontal="left" vertical="center" shrinkToFit="1"/>
    </xf>
    <xf numFmtId="0" fontId="22" fillId="0" borderId="46" xfId="0" applyFont="1" applyBorder="1" applyAlignment="1">
      <alignment horizontal="left" vertical="center" shrinkToFit="1"/>
    </xf>
    <xf numFmtId="186" fontId="22" fillId="0" borderId="46" xfId="4" applyNumberFormat="1" applyFont="1" applyBorder="1" applyAlignment="1">
      <alignment horizontal="right" vertical="center" shrinkToFit="1"/>
    </xf>
    <xf numFmtId="186" fontId="22" fillId="0" borderId="0" xfId="4" applyNumberFormat="1" applyFont="1" applyAlignment="1">
      <alignment horizontal="right" vertical="center" shrinkToFit="1"/>
    </xf>
    <xf numFmtId="186" fontId="22" fillId="0" borderId="30" xfId="4" applyNumberFormat="1" applyFont="1" applyBorder="1" applyAlignment="1">
      <alignment horizontal="right" vertical="center" shrinkToFit="1"/>
    </xf>
    <xf numFmtId="0" fontId="14" fillId="0" borderId="0" xfId="4" applyFont="1" applyAlignment="1">
      <alignment horizontal="center" vertical="top"/>
    </xf>
    <xf numFmtId="0" fontId="13" fillId="0" borderId="0" xfId="4" applyFont="1" applyAlignment="1">
      <alignment horizontal="center" vertical="center" shrinkToFit="1"/>
    </xf>
    <xf numFmtId="0" fontId="22" fillId="0" borderId="50" xfId="4" applyFont="1" applyBorder="1" applyAlignment="1">
      <alignment horizontal="center" vertical="center"/>
    </xf>
    <xf numFmtId="0" fontId="22" fillId="0" borderId="51" xfId="4" applyFont="1" applyBorder="1" applyAlignment="1">
      <alignment horizontal="center" vertical="center"/>
    </xf>
    <xf numFmtId="0" fontId="22" fillId="0" borderId="62" xfId="4" applyFont="1" applyBorder="1" applyAlignment="1">
      <alignment horizontal="center" vertical="center"/>
    </xf>
    <xf numFmtId="0" fontId="22" fillId="0" borderId="8" xfId="4" applyFont="1" applyBorder="1" applyAlignment="1">
      <alignment horizontal="center" vertical="center"/>
    </xf>
    <xf numFmtId="0" fontId="22" fillId="0" borderId="2" xfId="4" applyFont="1" applyBorder="1" applyAlignment="1">
      <alignment horizontal="center" vertical="center"/>
    </xf>
    <xf numFmtId="0" fontId="22" fillId="0" borderId="34" xfId="4" applyFont="1" applyBorder="1" applyAlignment="1">
      <alignment horizontal="center" vertical="center"/>
    </xf>
    <xf numFmtId="0" fontId="22" fillId="0" borderId="19" xfId="4" applyFont="1" applyBorder="1" applyAlignment="1">
      <alignment horizontal="center" vertical="center"/>
    </xf>
    <xf numFmtId="0" fontId="22" fillId="0" borderId="31" xfId="4" applyFont="1" applyBorder="1" applyAlignment="1">
      <alignment horizontal="center" vertical="center"/>
    </xf>
    <xf numFmtId="0" fontId="34" fillId="0" borderId="2" xfId="4" applyFont="1" applyBorder="1" applyAlignment="1">
      <alignment horizontal="center" vertical="center" shrinkToFit="1"/>
    </xf>
    <xf numFmtId="0" fontId="34" fillId="0" borderId="7" xfId="4" applyFont="1" applyBorder="1" applyAlignment="1">
      <alignment horizontal="center" vertical="center" shrinkToFit="1"/>
    </xf>
    <xf numFmtId="0" fontId="34" fillId="0" borderId="8" xfId="4" applyFont="1" applyBorder="1" applyAlignment="1">
      <alignment horizontal="center" vertical="center" shrinkToFit="1"/>
    </xf>
    <xf numFmtId="0" fontId="22" fillId="0" borderId="66" xfId="4" applyFont="1" applyBorder="1" applyAlignment="1">
      <alignment horizontal="center" vertical="center"/>
    </xf>
    <xf numFmtId="0" fontId="22" fillId="0" borderId="40" xfId="4" applyFont="1" applyBorder="1" applyAlignment="1">
      <alignment horizontal="center" vertical="center"/>
    </xf>
    <xf numFmtId="0" fontId="22" fillId="0" borderId="34" xfId="0" applyFont="1" applyBorder="1" applyAlignment="1">
      <alignment horizontal="left" vertical="center" shrinkToFit="1"/>
    </xf>
    <xf numFmtId="0" fontId="22" fillId="0" borderId="19" xfId="0" applyFont="1" applyBorder="1" applyAlignment="1">
      <alignment horizontal="left" vertical="center" shrinkToFit="1"/>
    </xf>
    <xf numFmtId="0" fontId="22" fillId="0" borderId="40" xfId="0" applyFont="1" applyBorder="1" applyAlignment="1">
      <alignment horizontal="left" vertical="center" shrinkToFit="1"/>
    </xf>
    <xf numFmtId="0" fontId="22" fillId="0" borderId="11" xfId="4" applyFont="1" applyBorder="1" applyAlignment="1">
      <alignment horizontal="left" vertical="center" shrinkToFit="1"/>
    </xf>
    <xf numFmtId="0" fontId="22" fillId="0" borderId="18" xfId="4" applyFont="1" applyBorder="1" applyAlignment="1">
      <alignment horizontal="left" vertical="center" shrinkToFit="1"/>
    </xf>
    <xf numFmtId="0" fontId="22" fillId="0" borderId="29" xfId="4" applyFont="1" applyBorder="1" applyAlignment="1">
      <alignment horizontal="left" vertical="center" shrinkToFit="1"/>
    </xf>
    <xf numFmtId="186" fontId="22" fillId="0" borderId="33" xfId="0" applyNumberFormat="1" applyFont="1" applyBorder="1" applyAlignment="1">
      <alignment horizontal="right" vertical="center" shrinkToFit="1"/>
    </xf>
    <xf numFmtId="186" fontId="22" fillId="0" borderId="18" xfId="0" applyNumberFormat="1" applyFont="1" applyBorder="1" applyAlignment="1">
      <alignment horizontal="right" vertical="center" shrinkToFit="1"/>
    </xf>
    <xf numFmtId="186" fontId="22" fillId="0" borderId="29" xfId="0" applyNumberFormat="1" applyFont="1" applyBorder="1" applyAlignment="1">
      <alignment horizontal="right"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18"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46" xfId="4" applyFont="1" applyBorder="1" applyAlignment="1">
      <alignment horizontal="center" vertical="center" shrinkToFit="1"/>
    </xf>
    <xf numFmtId="179" fontId="22" fillId="0" borderId="3" xfId="0" applyNumberFormat="1" applyFont="1" applyBorder="1" applyAlignment="1">
      <alignment horizontal="center" vertical="center" textRotation="255" shrinkToFit="1"/>
    </xf>
    <xf numFmtId="186" fontId="22" fillId="0" borderId="2" xfId="0" applyNumberFormat="1" applyFont="1" applyBorder="1" applyAlignment="1">
      <alignment horizontal="right" vertical="center" shrinkToFit="1"/>
    </xf>
    <xf numFmtId="0" fontId="22" fillId="0" borderId="3" xfId="0" applyFont="1" applyBorder="1" applyAlignment="1">
      <alignment horizontal="center" vertical="center" textRotation="255" shrinkToFit="1"/>
    </xf>
    <xf numFmtId="0" fontId="22" fillId="0" borderId="3" xfId="4" applyFont="1" applyBorder="1" applyAlignment="1">
      <alignment horizontal="center" vertical="center" textRotation="255"/>
    </xf>
    <xf numFmtId="0" fontId="30" fillId="0" borderId="0" xfId="0" applyFont="1" applyAlignment="1">
      <alignment horizontal="left" vertical="center"/>
    </xf>
    <xf numFmtId="181" fontId="31" fillId="0" borderId="0" xfId="0" applyNumberFormat="1" applyFont="1" applyAlignment="1">
      <alignment horizontal="distributed" vertical="center" shrinkToFit="1"/>
    </xf>
    <xf numFmtId="182" fontId="17" fillId="0" borderId="0" xfId="0" applyNumberFormat="1" applyFont="1" applyAlignment="1">
      <alignment horizontal="distributed" vertical="center" shrinkToFit="1"/>
    </xf>
    <xf numFmtId="0" fontId="38" fillId="0" borderId="0" xfId="0" applyFont="1" applyAlignment="1">
      <alignment horizontal="center" vertical="center"/>
    </xf>
    <xf numFmtId="180" fontId="14" fillId="0" borderId="0" xfId="0" applyNumberFormat="1" applyFont="1" applyAlignment="1">
      <alignment horizontal="left" vertical="center"/>
    </xf>
    <xf numFmtId="0" fontId="40" fillId="0" borderId="0" xfId="0" applyFont="1" applyAlignment="1">
      <alignment horizontal="left" vertical="top"/>
    </xf>
    <xf numFmtId="0" fontId="39" fillId="0" borderId="0" xfId="0" applyFont="1" applyAlignment="1">
      <alignment horizontal="left" vertical="top"/>
    </xf>
    <xf numFmtId="0" fontId="14" fillId="0" borderId="0" xfId="0" applyFont="1" applyAlignment="1">
      <alignment horizontal="left" vertical="distributed" wrapText="1"/>
    </xf>
    <xf numFmtId="0" fontId="14" fillId="0" borderId="19" xfId="0" applyFont="1" applyBorder="1" applyAlignment="1">
      <alignment horizontal="center"/>
    </xf>
    <xf numFmtId="0" fontId="14" fillId="0" borderId="7" xfId="0" applyFont="1" applyBorder="1" applyAlignment="1">
      <alignment horizontal="right"/>
    </xf>
    <xf numFmtId="0" fontId="14" fillId="0" borderId="7" xfId="0" applyFont="1" applyBorder="1" applyAlignment="1">
      <alignment horizontal="center"/>
    </xf>
    <xf numFmtId="0" fontId="14" fillId="0" borderId="19" xfId="0" applyFont="1" applyBorder="1" applyAlignment="1">
      <alignment horizontal="right"/>
    </xf>
    <xf numFmtId="0" fontId="17" fillId="0" borderId="0" xfId="0" applyFont="1" applyAlignment="1">
      <alignment horizontal="left" vertical="center" wrapText="1" shrinkToFit="1"/>
    </xf>
    <xf numFmtId="0" fontId="17" fillId="0" borderId="0" xfId="0" applyFont="1" applyAlignment="1">
      <alignment horizontal="center" vertical="top" wrapText="1" shrinkToFit="1"/>
    </xf>
    <xf numFmtId="0" fontId="17" fillId="0" borderId="0" xfId="0" applyFont="1" applyAlignment="1">
      <alignment horizontal="left" vertical="top" shrinkToFit="1"/>
    </xf>
    <xf numFmtId="0" fontId="17" fillId="0" borderId="0" xfId="0" applyFont="1" applyAlignment="1">
      <alignment horizontal="justify" vertical="top" wrapText="1"/>
    </xf>
    <xf numFmtId="0" fontId="17" fillId="0" borderId="0" xfId="0" applyFont="1" applyAlignment="1">
      <alignment horizontal="right" vertical="center" shrinkToFit="1"/>
    </xf>
    <xf numFmtId="38" fontId="17" fillId="0" borderId="0" xfId="3" applyFont="1" applyFill="1" applyAlignment="1">
      <alignment horizontal="right" vertical="center"/>
    </xf>
    <xf numFmtId="184" fontId="17" fillId="0" borderId="0" xfId="0" applyNumberFormat="1" applyFont="1" applyAlignment="1">
      <alignment horizontal="center" vertical="center"/>
    </xf>
    <xf numFmtId="176" fontId="17" fillId="0" borderId="0" xfId="0" applyNumberFormat="1" applyFont="1" applyAlignment="1">
      <alignment horizontal="left" vertical="center"/>
    </xf>
    <xf numFmtId="181" fontId="17" fillId="0" borderId="0" xfId="0" applyNumberFormat="1" applyFont="1" applyAlignment="1">
      <alignment horizontal="left" vertical="center"/>
    </xf>
    <xf numFmtId="181" fontId="17" fillId="0" borderId="0" xfId="0" applyNumberFormat="1" applyFont="1" applyAlignment="1">
      <alignment horizontal="center" vertical="center"/>
    </xf>
    <xf numFmtId="176" fontId="17" fillId="0" borderId="0" xfId="0" applyNumberFormat="1" applyFont="1" applyAlignment="1">
      <alignment horizontal="center" vertical="center" shrinkToFit="1"/>
    </xf>
    <xf numFmtId="0" fontId="41" fillId="0" borderId="0" xfId="0" applyFont="1" applyAlignment="1">
      <alignment horizontal="right" vertical="top" shrinkToFit="1"/>
    </xf>
    <xf numFmtId="0" fontId="41" fillId="0" borderId="0" xfId="0" applyFont="1" applyAlignment="1">
      <alignment horizontal="justify" vertical="top" wrapText="1"/>
    </xf>
    <xf numFmtId="0" fontId="41" fillId="0" borderId="0" xfId="5" applyFont="1" applyAlignment="1">
      <alignment horizontal="justify" vertical="top" wrapText="1"/>
    </xf>
    <xf numFmtId="0" fontId="26" fillId="0" borderId="9"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9" xfId="0" applyFont="1" applyBorder="1" applyAlignment="1">
      <alignment horizontal="center" vertical="center"/>
    </xf>
    <xf numFmtId="0" fontId="26" fillId="0" borderId="23" xfId="0" applyFont="1" applyBorder="1" applyAlignment="1">
      <alignment horizontal="center" vertical="center"/>
    </xf>
    <xf numFmtId="0" fontId="18" fillId="0" borderId="70" xfId="0" applyFont="1" applyBorder="1" applyAlignment="1">
      <alignment vertical="center"/>
    </xf>
    <xf numFmtId="180" fontId="14" fillId="0" borderId="2" xfId="0" applyNumberFormat="1" applyFont="1" applyBorder="1" applyAlignment="1" applyProtection="1">
      <alignment vertical="center"/>
      <protection locked="0"/>
    </xf>
    <xf numFmtId="180" fontId="14" fillId="0" borderId="7" xfId="0" applyNumberFormat="1" applyFont="1" applyBorder="1" applyAlignment="1" applyProtection="1">
      <alignment vertical="center"/>
      <protection locked="0"/>
    </xf>
    <xf numFmtId="180" fontId="14" fillId="0" borderId="8" xfId="0" applyNumberFormat="1" applyFont="1" applyBorder="1" applyAlignment="1" applyProtection="1">
      <alignment vertical="center"/>
      <protection locked="0"/>
    </xf>
  </cellXfs>
  <cellStyles count="8">
    <cellStyle name="パーセント" xfId="2" builtinId="5"/>
    <cellStyle name="ハイパーリンク" xfId="6" builtinId="8"/>
    <cellStyle name="桁区切り" xfId="3" builtinId="6"/>
    <cellStyle name="標準" xfId="0" builtinId="0"/>
    <cellStyle name="標準 2" xfId="4" xr:uid="{00000000-0005-0000-0000-000003000000}"/>
    <cellStyle name="標準 2 3" xfId="7" xr:uid="{C09B5F43-9566-462B-95B3-A819A2122270}"/>
    <cellStyle name="標準 3" xfId="1" xr:uid="{00000000-0005-0000-0000-000004000000}"/>
    <cellStyle name="標準_04-①_【短期入所協力事業】申請書類（広報活動費）" xfId="5" xr:uid="{00000000-0005-0000-0000-000005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58</xdr:col>
      <xdr:colOff>19050</xdr:colOff>
      <xdr:row>0</xdr:row>
      <xdr:rowOff>323851</xdr:rowOff>
    </xdr:from>
    <xdr:to>
      <xdr:col>78</xdr:col>
      <xdr:colOff>68036</xdr:colOff>
      <xdr:row>12</xdr:row>
      <xdr:rowOff>241300</xdr:rowOff>
    </xdr:to>
    <xdr:sp macro="" textlink="">
      <xdr:nvSpPr>
        <xdr:cNvPr id="2" name="テキスト ボックス 1">
          <a:extLst>
            <a:ext uri="{FF2B5EF4-FFF2-40B4-BE49-F238E27FC236}">
              <a16:creationId xmlns:a16="http://schemas.microsoft.com/office/drawing/2014/main" id="{AE2CDA30-2FAF-4D70-BCF9-F57846BC1D87}"/>
            </a:ext>
          </a:extLst>
        </xdr:cNvPr>
        <xdr:cNvSpPr txBox="1"/>
      </xdr:nvSpPr>
      <xdr:spPr>
        <a:xfrm>
          <a:off x="11182350" y="323851"/>
          <a:ext cx="3668486" cy="29082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lang="ja-JP" altLang="ja-JP">
            <a:effectLst/>
            <a:latin typeface="游ゴシック" panose="020B0400000000000000" pitchFamily="50" charset="-128"/>
            <a:ea typeface="游ゴシック" panose="020B0400000000000000" pitchFamily="50" charset="-128"/>
          </a:endParaRPr>
        </a:p>
        <a:p>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lang="ja-JP" altLang="ja-JP" sz="1200">
            <a:effectLst/>
            <a:latin typeface="游ゴシック" panose="020B0400000000000000" pitchFamily="50" charset="-128"/>
            <a:ea typeface="游ゴシック" panose="020B0400000000000000" pitchFamily="50" charset="-128"/>
          </a:endParaRPr>
        </a:p>
        <a:p>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36</xdr:col>
      <xdr:colOff>6350</xdr:colOff>
      <xdr:row>219</xdr:row>
      <xdr:rowOff>169636</xdr:rowOff>
    </xdr:from>
    <xdr:to>
      <xdr:col>57</xdr:col>
      <xdr:colOff>108857</xdr:colOff>
      <xdr:row>230</xdr:row>
      <xdr:rowOff>217714</xdr:rowOff>
    </xdr:to>
    <xdr:sp macro="" textlink="">
      <xdr:nvSpPr>
        <xdr:cNvPr id="7" name="テキスト ボックス 6">
          <a:extLst>
            <a:ext uri="{FF2B5EF4-FFF2-40B4-BE49-F238E27FC236}">
              <a16:creationId xmlns:a16="http://schemas.microsoft.com/office/drawing/2014/main" id="{BED207B5-C06D-45A4-ADA0-F63509342ACA}"/>
            </a:ext>
          </a:extLst>
        </xdr:cNvPr>
        <xdr:cNvSpPr txBox="1"/>
      </xdr:nvSpPr>
      <xdr:spPr>
        <a:xfrm>
          <a:off x="7082064" y="39208529"/>
          <a:ext cx="3817257" cy="260622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latin typeface="游ゴシック" panose="020B0400000000000000" pitchFamily="50" charset="-128"/>
              <a:ea typeface="游ゴシック" panose="020B0400000000000000" pitchFamily="50" charset="-128"/>
            </a:rPr>
            <a:t>・施設支援費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baseline="0">
              <a:latin typeface="游ゴシック" panose="020B0400000000000000" pitchFamily="50" charset="-128"/>
              <a:ea typeface="游ゴシック" panose="020B0400000000000000" pitchFamily="50" charset="-128"/>
            </a:rPr>
            <a:t>　 　</a:t>
          </a:r>
          <a:r>
            <a:rPr kumimoji="1" lang="ja-JP" altLang="en-US" sz="1100" b="1">
              <a:latin typeface="游ゴシック" panose="020B0400000000000000" pitchFamily="50" charset="-128"/>
              <a:ea typeface="游ゴシック" panose="020B0400000000000000" pitchFamily="50" charset="-128"/>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76200</xdr:colOff>
      <xdr:row>55</xdr:row>
      <xdr:rowOff>6350</xdr:rowOff>
    </xdr:from>
    <xdr:to>
      <xdr:col>79</xdr:col>
      <xdr:colOff>76200</xdr:colOff>
      <xdr:row>64</xdr:row>
      <xdr:rowOff>50800</xdr:rowOff>
    </xdr:to>
    <xdr:sp macro="" textlink="">
      <xdr:nvSpPr>
        <xdr:cNvPr id="4" name="テキスト ボックス 3">
          <a:extLst>
            <a:ext uri="{FF2B5EF4-FFF2-40B4-BE49-F238E27FC236}">
              <a16:creationId xmlns:a16="http://schemas.microsoft.com/office/drawing/2014/main" id="{4CFA0E29-A71D-436D-BDEE-FA6358F58471}"/>
            </a:ext>
          </a:extLst>
        </xdr:cNvPr>
        <xdr:cNvSpPr txBox="1"/>
      </xdr:nvSpPr>
      <xdr:spPr>
        <a:xfrm>
          <a:off x="9994900" y="7607300"/>
          <a:ext cx="3467100" cy="15303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・申請機器の行の黄色セルは必ず記載してください。</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空欄があると申請出来ません。</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・施設支援費を申請する場合は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２２０行目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必ずご入力をお願いいたします。</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101600</xdr:colOff>
      <xdr:row>106</xdr:row>
      <xdr:rowOff>12701</xdr:rowOff>
    </xdr:from>
    <xdr:to>
      <xdr:col>76</xdr:col>
      <xdr:colOff>154781</xdr:colOff>
      <xdr:row>111</xdr:row>
      <xdr:rowOff>95251</xdr:rowOff>
    </xdr:to>
    <xdr:sp macro="" textlink="">
      <xdr:nvSpPr>
        <xdr:cNvPr id="9" name="テキスト ボックス 8">
          <a:extLst>
            <a:ext uri="{FF2B5EF4-FFF2-40B4-BE49-F238E27FC236}">
              <a16:creationId xmlns:a16="http://schemas.microsoft.com/office/drawing/2014/main" id="{DA46F5F3-2E89-4A5A-BA8F-B6E38F0CF4BF}"/>
            </a:ext>
          </a:extLst>
        </xdr:cNvPr>
        <xdr:cNvSpPr txBox="1"/>
      </xdr:nvSpPr>
      <xdr:spPr>
        <a:xfrm>
          <a:off x="11174413" y="20550982"/>
          <a:ext cx="3267868" cy="10350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２３７行目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44</xdr:col>
      <xdr:colOff>9525</xdr:colOff>
      <xdr:row>120</xdr:row>
      <xdr:rowOff>0</xdr:rowOff>
    </xdr:from>
    <xdr:to>
      <xdr:col>60</xdr:col>
      <xdr:colOff>31296</xdr:colOff>
      <xdr:row>127</xdr:row>
      <xdr:rowOff>171450</xdr:rowOff>
    </xdr:to>
    <xdr:sp macro="" textlink="">
      <xdr:nvSpPr>
        <xdr:cNvPr id="5" name="テキスト ボックス 4">
          <a:extLst>
            <a:ext uri="{FF2B5EF4-FFF2-40B4-BE49-F238E27FC236}">
              <a16:creationId xmlns:a16="http://schemas.microsoft.com/office/drawing/2014/main" id="{D9FBC329-7968-48AA-A532-89BE2823132E}"/>
            </a:ext>
            <a:ext uri="{147F2762-F138-4A5C-976F-8EAC2B608ADB}">
              <a16:predDERef xmlns:a16="http://schemas.microsoft.com/office/drawing/2014/main" pred="{DA46F5F3-2E89-4A5A-BA8F-B6E38F0CF4BF}"/>
            </a:ext>
          </a:extLst>
        </xdr:cNvPr>
        <xdr:cNvSpPr txBox="1"/>
      </xdr:nvSpPr>
      <xdr:spPr>
        <a:xfrm>
          <a:off x="8639175" y="25498425"/>
          <a:ext cx="2917371" cy="18383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２４２行目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MSPゴシック本文"/>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142874</xdr:colOff>
      <xdr:row>0</xdr:row>
      <xdr:rowOff>123825</xdr:rowOff>
    </xdr:from>
    <xdr:to>
      <xdr:col>77</xdr:col>
      <xdr:colOff>19050</xdr:colOff>
      <xdr:row>11</xdr:row>
      <xdr:rowOff>9742</xdr:rowOff>
    </xdr:to>
    <xdr:sp macro="" textlink="">
      <xdr:nvSpPr>
        <xdr:cNvPr id="3" name="テキスト ボックス 2">
          <a:extLst>
            <a:ext uri="{FF2B5EF4-FFF2-40B4-BE49-F238E27FC236}">
              <a16:creationId xmlns:a16="http://schemas.microsoft.com/office/drawing/2014/main" id="{FAD53BB0-83F4-487D-8F94-1FD9B8D3D9B7}"/>
            </a:ext>
          </a:extLst>
        </xdr:cNvPr>
        <xdr:cNvSpPr txBox="1"/>
      </xdr:nvSpPr>
      <xdr:spPr>
        <a:xfrm>
          <a:off x="10296524" y="123825"/>
          <a:ext cx="3013076" cy="189251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・黄色セルにご入力をお願い致します。</a:t>
          </a:r>
          <a:endParaRPr lang="ja-JP" altLang="ja-JP">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（本シートにご入力</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いただくこと</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で以降のシート様式が自動で作成されます。）</a:t>
          </a:r>
          <a:endParaRPr lang="ja-JP" altLang="ja-JP">
            <a:effectLst/>
            <a:latin typeface="游ゴシック" panose="020B0400000000000000" pitchFamily="50" charset="-128"/>
            <a:ea typeface="游ゴシック" panose="020B0400000000000000" pitchFamily="50" charset="-128"/>
          </a:endParaRPr>
        </a:p>
        <a:p>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・独自の数式等は記入しないでください。</a:t>
          </a:r>
          <a:endParaRPr lang="ja-JP" altLang="ja-JP" sz="1200">
            <a:effectLst/>
            <a:latin typeface="游ゴシック" panose="020B0400000000000000" pitchFamily="50" charset="-128"/>
            <a:ea typeface="游ゴシック" panose="020B0400000000000000" pitchFamily="50" charset="-128"/>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数字の入力、行の挿入、同列の関数コピー以外の作業は出来ません。</a:t>
          </a:r>
          <a:endParaRPr lang="ja-JP" altLang="ja-JP" sz="1200">
            <a:effectLst/>
            <a:latin typeface="游ゴシック" panose="020B0400000000000000" pitchFamily="50" charset="-128"/>
            <a:ea typeface="游ゴシック" panose="020B0400000000000000" pitchFamily="50" charset="-128"/>
          </a:endParaRPr>
        </a:p>
        <a:p>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・ご提出は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Excel</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形式のままでお願</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い致</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します。（</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PDF</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形式は不可）</a:t>
          </a:r>
          <a:endParaRPr lang="ja-JP" altLang="ja-JP" sz="1200">
            <a:effectLst/>
            <a:latin typeface="游ゴシック" panose="020B0400000000000000" pitchFamily="50" charset="-128"/>
            <a:ea typeface="游ゴシック" panose="020B0400000000000000" pitchFamily="50" charset="-128"/>
          </a:endParaRPr>
        </a:p>
      </xdr:txBody>
    </xdr:sp>
    <xdr:clientData/>
  </xdr:twoCellAnchor>
  <xdr:twoCellAnchor>
    <xdr:from>
      <xdr:col>59</xdr:col>
      <xdr:colOff>0</xdr:colOff>
      <xdr:row>105</xdr:row>
      <xdr:rowOff>177801</xdr:rowOff>
    </xdr:from>
    <xdr:to>
      <xdr:col>75</xdr:col>
      <xdr:colOff>139700</xdr:colOff>
      <xdr:row>110</xdr:row>
      <xdr:rowOff>88901</xdr:rowOff>
    </xdr:to>
    <xdr:sp macro="" textlink="">
      <xdr:nvSpPr>
        <xdr:cNvPr id="6" name="テキスト ボックス 5">
          <a:extLst>
            <a:ext uri="{FF2B5EF4-FFF2-40B4-BE49-F238E27FC236}">
              <a16:creationId xmlns:a16="http://schemas.microsoft.com/office/drawing/2014/main" id="{94F359E4-5918-4B8C-A498-2759BFE534CA}"/>
            </a:ext>
          </a:extLst>
        </xdr:cNvPr>
        <xdr:cNvSpPr txBox="1"/>
      </xdr:nvSpPr>
      <xdr:spPr>
        <a:xfrm>
          <a:off x="10318750" y="16598901"/>
          <a:ext cx="2781300" cy="863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・就職情報掲載等を申請する場合は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２３７行目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35</xdr:col>
      <xdr:colOff>28575</xdr:colOff>
      <xdr:row>220</xdr:row>
      <xdr:rowOff>0</xdr:rowOff>
    </xdr:from>
    <xdr:to>
      <xdr:col>57</xdr:col>
      <xdr:colOff>114299</xdr:colOff>
      <xdr:row>230</xdr:row>
      <xdr:rowOff>218281</xdr:rowOff>
    </xdr:to>
    <xdr:sp macro="" textlink="">
      <xdr:nvSpPr>
        <xdr:cNvPr id="11" name="テキスト ボックス 10">
          <a:extLst>
            <a:ext uri="{FF2B5EF4-FFF2-40B4-BE49-F238E27FC236}">
              <a16:creationId xmlns:a16="http://schemas.microsoft.com/office/drawing/2014/main" id="{F958D0FF-6F47-4CBB-ADB5-7C7C84FBB897}"/>
            </a:ext>
          </a:extLst>
        </xdr:cNvPr>
        <xdr:cNvSpPr txBox="1"/>
      </xdr:nvSpPr>
      <xdr:spPr>
        <a:xfrm>
          <a:off x="7029450" y="38776275"/>
          <a:ext cx="4067174" cy="255190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latin typeface="游ゴシック" panose="020B0400000000000000" pitchFamily="50" charset="-128"/>
              <a:ea typeface="游ゴシック" panose="020B0400000000000000" pitchFamily="50" charset="-128"/>
            </a:rPr>
            <a:t>※</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申請される経費に対応する</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黄色セル</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に</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必ず</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記入して</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ください。</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ct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入力した情報にて</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自動作成されます。</a:t>
          </a:r>
          <a:endParaRPr lang="ja-JP" altLang="ja-JP" sz="1200">
            <a:effectLst/>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100" b="1">
              <a:latin typeface="游ゴシック" panose="020B0400000000000000" pitchFamily="50" charset="-128"/>
              <a:ea typeface="游ゴシック" panose="020B0400000000000000" pitchFamily="50" charset="-128"/>
            </a:rPr>
            <a:t>・施設支援費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baseline="0">
              <a:latin typeface="游ゴシック" panose="020B0400000000000000" pitchFamily="50" charset="-128"/>
              <a:ea typeface="游ゴシック" panose="020B0400000000000000" pitchFamily="50" charset="-128"/>
            </a:rPr>
            <a:t>　　</a:t>
          </a:r>
          <a:r>
            <a:rPr kumimoji="1" lang="en-US" altLang="ja-JP" sz="1100" b="1" baseline="0">
              <a:latin typeface="游ゴシック" panose="020B0400000000000000" pitchFamily="50" charset="-128"/>
              <a:ea typeface="游ゴシック" panose="020B0400000000000000" pitchFamily="50" charset="-128"/>
            </a:rPr>
            <a:t>   </a:t>
          </a:r>
          <a:r>
            <a:rPr kumimoji="1" lang="ja-JP" altLang="en-US" sz="1100" b="1">
              <a:latin typeface="游ゴシック" panose="020B0400000000000000" pitchFamily="50" charset="-128"/>
              <a:ea typeface="游ゴシック" panose="020B0400000000000000" pitchFamily="50" charset="-128"/>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A</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掲載料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・パンフレット等</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B</a:t>
          </a:r>
          <a:r>
            <a:rPr kumimoji="1" lang="ja-JP" altLang="ja-JP" sz="1200" b="1">
              <a:solidFill>
                <a:schemeClr val="dk1"/>
              </a:solidFill>
              <a:effectLst/>
              <a:latin typeface="游ゴシック" panose="020B0400000000000000" pitchFamily="50" charset="-128"/>
              <a:ea typeface="游ゴシック" panose="020B0400000000000000" pitchFamily="50" charset="-128"/>
              <a:cs typeface="+mn-cs"/>
            </a:rPr>
            <a:t>シー</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ト</a:t>
          </a:r>
          <a:endParaRPr lang="ja-JP" altLang="ja-JP" sz="1200">
            <a:effectLst/>
            <a:latin typeface="游ゴシック" panose="020B0400000000000000" pitchFamily="50" charset="-128"/>
            <a:ea typeface="游ゴシック" panose="020B0400000000000000" pitchFamily="50" charset="-128"/>
          </a:endParaRPr>
        </a:p>
        <a:p>
          <a:pPr algn="l"/>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　     </a:t>
          </a:r>
          <a:r>
            <a:rPr kumimoji="1" lang="ja-JP" altLang="en-US" sz="1100" b="1" baseline="0">
              <a:solidFill>
                <a:schemeClr val="dk1"/>
              </a:solidFill>
              <a:effectLst/>
              <a:latin typeface="游ゴシック" panose="020B0400000000000000" pitchFamily="50" charset="-128"/>
              <a:ea typeface="游ゴシック" panose="020B0400000000000000" pitchFamily="50" charset="-128"/>
              <a:cs typeface="+mn-cs"/>
            </a:rPr>
            <a:t>    　　</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→検収調書</a:t>
          </a:r>
          <a:r>
            <a:rPr kumimoji="1" lang="en-US" altLang="ja-JP" sz="12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en-US" sz="12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58</xdr:col>
      <xdr:colOff>139700</xdr:colOff>
      <xdr:row>54</xdr:row>
      <xdr:rowOff>158750</xdr:rowOff>
    </xdr:from>
    <xdr:to>
      <xdr:col>80</xdr:col>
      <xdr:colOff>19050</xdr:colOff>
      <xdr:row>64</xdr:row>
      <xdr:rowOff>0</xdr:rowOff>
    </xdr:to>
    <xdr:sp macro="" textlink="">
      <xdr:nvSpPr>
        <xdr:cNvPr id="5" name="テキスト ボックス 4">
          <a:extLst>
            <a:ext uri="{FF2B5EF4-FFF2-40B4-BE49-F238E27FC236}">
              <a16:creationId xmlns:a16="http://schemas.microsoft.com/office/drawing/2014/main" id="{B990A993-6E7B-48A6-8D59-C882A7B188E2}"/>
            </a:ext>
          </a:extLst>
        </xdr:cNvPr>
        <xdr:cNvSpPr txBox="1"/>
      </xdr:nvSpPr>
      <xdr:spPr>
        <a:xfrm>
          <a:off x="10293350" y="7594600"/>
          <a:ext cx="3511550" cy="1492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latin typeface="游ゴシック" panose="020B0400000000000000" pitchFamily="50" charset="-128"/>
              <a:ea typeface="游ゴシック" panose="020B0400000000000000" pitchFamily="50" charset="-128"/>
            </a:rPr>
            <a:t>・申請機器の行の黄色セルは必ず記載してください。</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空欄があると申請出来ません。</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・施設支援費を申請する場合は</a:t>
          </a:r>
          <a:endParaRPr kumimoji="1" lang="en-US" altLang="ja-JP" sz="1200" b="1">
            <a:latin typeface="游ゴシック" panose="020B0400000000000000" pitchFamily="50" charset="-128"/>
            <a:ea typeface="游ゴシック" panose="020B0400000000000000" pitchFamily="50" charset="-128"/>
          </a:endParaRPr>
        </a:p>
        <a:p>
          <a:pPr algn="l"/>
          <a:r>
            <a:rPr kumimoji="1" lang="ja-JP" altLang="en-US" sz="1200" b="1">
              <a:latin typeface="游ゴシック" panose="020B0400000000000000" pitchFamily="50" charset="-128"/>
              <a:ea typeface="游ゴシック" panose="020B0400000000000000" pitchFamily="50" charset="-128"/>
            </a:rPr>
            <a:t>検収調書入力欄が</a:t>
          </a:r>
          <a:r>
            <a:rPr kumimoji="1" lang="ja-JP" altLang="en-US" sz="1200" b="1" u="sng">
              <a:latin typeface="游ゴシック" panose="020B0400000000000000" pitchFamily="50" charset="-128"/>
              <a:ea typeface="游ゴシック" panose="020B0400000000000000" pitchFamily="50" charset="-128"/>
            </a:rPr>
            <a:t>２２０行目</a:t>
          </a:r>
          <a:r>
            <a:rPr kumimoji="1" lang="ja-JP" altLang="en-US" sz="1200" b="1">
              <a:latin typeface="游ゴシック" panose="020B0400000000000000" pitchFamily="50" charset="-128"/>
              <a:ea typeface="游ゴシック" panose="020B0400000000000000" pitchFamily="50" charset="-128"/>
            </a:rPr>
            <a:t>にあります。</a:t>
          </a:r>
          <a:endParaRPr kumimoji="1" lang="en-US" altLang="ja-JP" sz="1200" b="1">
            <a:latin typeface="游ゴシック" panose="020B0400000000000000" pitchFamily="50" charset="-128"/>
            <a:ea typeface="游ゴシック" panose="020B0400000000000000" pitchFamily="50" charset="-128"/>
          </a:endParaRPr>
        </a:p>
        <a:p>
          <a:pPr algn="l"/>
          <a:r>
            <a:rPr kumimoji="1" lang="en-US" altLang="ja-JP" sz="1200" b="1">
              <a:latin typeface="游ゴシック" panose="020B0400000000000000" pitchFamily="50" charset="-128"/>
              <a:ea typeface="游ゴシック" panose="020B0400000000000000" pitchFamily="50" charset="-128"/>
            </a:rPr>
            <a:t>※</a:t>
          </a:r>
          <a:r>
            <a:rPr kumimoji="1" lang="ja-JP" altLang="en-US" sz="1200" b="1">
              <a:latin typeface="游ゴシック" panose="020B0400000000000000" pitchFamily="50" charset="-128"/>
              <a:ea typeface="游ゴシック" panose="020B0400000000000000" pitchFamily="50" charset="-128"/>
            </a:rPr>
            <a:t>必ずご入力をお願いいたします。</a:t>
          </a:r>
          <a:endParaRPr kumimoji="1" lang="en-US" altLang="ja-JP" sz="1200" b="1">
            <a:latin typeface="游ゴシック" panose="020B0400000000000000" pitchFamily="50" charset="-128"/>
            <a:ea typeface="游ゴシック" panose="020B0400000000000000" pitchFamily="50" charset="-128"/>
          </a:endParaRPr>
        </a:p>
        <a:p>
          <a:pPr algn="l"/>
          <a:endParaRPr kumimoji="1" lang="en-US" altLang="ja-JP" sz="1200" b="1">
            <a:latin typeface="游ゴシック" panose="020B0400000000000000" pitchFamily="50" charset="-128"/>
            <a:ea typeface="游ゴシック" panose="020B0400000000000000" pitchFamily="50" charset="-128"/>
          </a:endParaRPr>
        </a:p>
      </xdr:txBody>
    </xdr:sp>
    <xdr:clientData/>
  </xdr:twoCellAnchor>
  <xdr:twoCellAnchor>
    <xdr:from>
      <xdr:col>44</xdr:col>
      <xdr:colOff>9525</xdr:colOff>
      <xdr:row>119</xdr:row>
      <xdr:rowOff>9525</xdr:rowOff>
    </xdr:from>
    <xdr:to>
      <xdr:col>60</xdr:col>
      <xdr:colOff>31296</xdr:colOff>
      <xdr:row>126</xdr:row>
      <xdr:rowOff>28575</xdr:rowOff>
    </xdr:to>
    <xdr:sp macro="" textlink="">
      <xdr:nvSpPr>
        <xdr:cNvPr id="2" name="テキスト ボックス 1">
          <a:extLst>
            <a:ext uri="{FF2B5EF4-FFF2-40B4-BE49-F238E27FC236}">
              <a16:creationId xmlns:a16="http://schemas.microsoft.com/office/drawing/2014/main" id="{B0529842-FC7C-4AEE-B05A-72E79755EB21}"/>
            </a:ext>
            <a:ext uri="{147F2762-F138-4A5C-976F-8EAC2B608ADB}">
              <a16:predDERef xmlns:a16="http://schemas.microsoft.com/office/drawing/2014/main" pred="{B990A993-6E7B-48A6-8D59-C882A7B188E2}"/>
            </a:ext>
          </a:extLst>
        </xdr:cNvPr>
        <xdr:cNvSpPr txBox="1"/>
      </xdr:nvSpPr>
      <xdr:spPr>
        <a:xfrm>
          <a:off x="8639175" y="25498425"/>
          <a:ext cx="2917371" cy="16859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ja-JP" altLang="en-US" sz="1100" b="1">
              <a:latin typeface="游ゴシック" panose="020B0400000000000000" pitchFamily="50" charset="-128"/>
              <a:ea typeface="游ゴシック" panose="020B0400000000000000" pitchFamily="50" charset="-128"/>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職業紹介手数料</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等</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を申請する場合は</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a:latin typeface="游ゴシック" panose="020B0400000000000000" pitchFamily="50" charset="-128"/>
              <a:ea typeface="游ゴシック" panose="020B0400000000000000" pitchFamily="50" charset="-128"/>
            </a:rPr>
            <a:t>検収調書入力欄が</a:t>
          </a:r>
          <a:r>
            <a:rPr kumimoji="1" lang="ja-JP" altLang="en-US" sz="1100" b="1" u="sng">
              <a:latin typeface="游ゴシック" panose="020B0400000000000000" pitchFamily="50" charset="-128"/>
              <a:ea typeface="游ゴシック" panose="020B0400000000000000" pitchFamily="50" charset="-128"/>
            </a:rPr>
            <a:t>２４２行目</a:t>
          </a:r>
          <a:r>
            <a:rPr kumimoji="1" lang="ja-JP" altLang="en-US" sz="1100" b="1">
              <a:latin typeface="游ゴシック" panose="020B0400000000000000" pitchFamily="50" charset="-128"/>
              <a:ea typeface="游ゴシック" panose="020B0400000000000000" pitchFamily="50" charset="-128"/>
            </a:rPr>
            <a:t>にあります。</a:t>
          </a:r>
          <a:endParaRPr kumimoji="1" lang="en-US" altLang="ja-JP" sz="1100" b="1">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必ずご入力をお願いいたします。</a:t>
          </a:r>
          <a:endParaRPr lang="ja-JP" altLang="ja-JP" sz="1100">
            <a:effectLst/>
            <a:latin typeface="游ゴシック" panose="020B0400000000000000" pitchFamily="50" charset="-128"/>
            <a:ea typeface="游ゴシック" panose="020B0400000000000000" pitchFamily="50" charset="-128"/>
          </a:endParaRPr>
        </a:p>
        <a:p>
          <a:pPr algn="l"/>
          <a:endParaRPr kumimoji="1" lang="en-US" altLang="ja-JP" sz="1200" b="1">
            <a:latin typeface="MSPゴシック本文"/>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kudosaburo@abc" TargetMode="External"/><Relationship Id="rId1" Type="http://schemas.openxmlformats.org/officeDocument/2006/relationships/hyperlink" Target="mailto:kokudoziro@abc"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A8721-3BD4-4DFD-9C72-626DB5DFEDD2}">
  <sheetPr>
    <tabColor rgb="FFFF0000"/>
    <pageSetUpPr fitToPage="1"/>
  </sheetPr>
  <dimension ref="A1:BO245"/>
  <sheetViews>
    <sheetView view="pageBreakPreview" zoomScaleSheetLayoutView="100" workbookViewId="0"/>
  </sheetViews>
  <sheetFormatPr defaultColWidth="9" defaultRowHeight="18.75"/>
  <cols>
    <col min="1" max="1" width="3.28515625" style="1" customWidth="1"/>
    <col min="2" max="2" width="2.42578125" style="8" customWidth="1"/>
    <col min="3" max="16" width="2.42578125" style="1" customWidth="1"/>
    <col min="17" max="17" width="3.42578125" style="1" customWidth="1"/>
    <col min="18" max="21" width="2.42578125" style="1" customWidth="1"/>
    <col min="22" max="22" width="3.85546875" style="1" customWidth="1"/>
    <col min="23" max="24" width="2.42578125" style="1" customWidth="1"/>
    <col min="25" max="25" width="3.7109375" style="1" customWidth="1"/>
    <col min="26" max="27" width="2.42578125" style="1" customWidth="1"/>
    <col min="28" max="31" width="3.42578125" style="1" customWidth="1"/>
    <col min="32" max="100" width="2.42578125" style="1" customWidth="1"/>
    <col min="101" max="101" width="9" style="1" customWidth="1"/>
    <col min="102" max="16384" width="9" style="1"/>
  </cols>
  <sheetData>
    <row r="1" spans="2:63" ht="27" customHeight="1">
      <c r="B1" s="131" t="s">
        <v>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row>
    <row r="2" spans="2:63">
      <c r="B2" s="2"/>
      <c r="C2" s="3"/>
      <c r="D2" s="3"/>
      <c r="E2" s="3"/>
      <c r="F2" s="3"/>
      <c r="G2" s="3"/>
      <c r="H2" s="3"/>
      <c r="I2" s="3"/>
      <c r="J2" s="3"/>
      <c r="K2" s="3"/>
      <c r="L2" s="3"/>
      <c r="M2" s="3"/>
      <c r="N2" s="3"/>
      <c r="O2" s="3"/>
      <c r="P2" s="3"/>
      <c r="Q2" s="3"/>
      <c r="R2" s="3"/>
      <c r="S2" s="3"/>
      <c r="T2" s="3"/>
      <c r="U2" s="3"/>
      <c r="V2" s="3"/>
      <c r="W2" s="3"/>
      <c r="X2" s="3"/>
      <c r="Y2" s="3"/>
      <c r="Z2" s="3"/>
      <c r="AA2" s="132" t="s">
        <v>1</v>
      </c>
      <c r="AB2" s="132"/>
      <c r="AC2" s="132"/>
      <c r="AD2" s="132"/>
      <c r="AE2" s="132"/>
      <c r="AF2" s="132"/>
      <c r="AG2" s="133">
        <v>1008918</v>
      </c>
      <c r="AH2" s="133"/>
      <c r="AI2" s="133"/>
      <c r="AJ2" s="133"/>
      <c r="AK2" s="133"/>
      <c r="AL2" s="133"/>
      <c r="AM2" s="133"/>
      <c r="AN2" s="133"/>
      <c r="AO2" s="133"/>
      <c r="AP2" s="133"/>
      <c r="AQ2" s="133"/>
      <c r="AR2" s="133"/>
      <c r="AS2" s="133"/>
      <c r="AT2" s="133"/>
      <c r="AU2" s="133"/>
      <c r="AV2" s="133"/>
      <c r="AW2" s="133"/>
      <c r="AX2" s="133"/>
      <c r="AY2" s="3"/>
      <c r="AZ2" s="3"/>
      <c r="BA2" s="3"/>
      <c r="BB2" s="3"/>
      <c r="BC2" s="3"/>
      <c r="BD2" s="3"/>
      <c r="BE2" s="3"/>
      <c r="BF2" s="3"/>
    </row>
    <row r="3" spans="2:63">
      <c r="B3" s="134" t="s">
        <v>2</v>
      </c>
      <c r="C3" s="135"/>
      <c r="D3" s="135"/>
      <c r="E3" s="136"/>
      <c r="F3" s="137"/>
      <c r="G3" s="138"/>
      <c r="H3" s="138"/>
      <c r="I3" s="138"/>
      <c r="J3" s="138"/>
      <c r="K3" s="138"/>
      <c r="L3" s="138"/>
      <c r="M3" s="138"/>
      <c r="N3" s="138"/>
      <c r="O3" s="138"/>
      <c r="P3" s="138"/>
      <c r="Q3" s="138"/>
      <c r="R3" s="138"/>
      <c r="S3" s="138"/>
      <c r="T3" s="138"/>
      <c r="U3" s="138"/>
      <c r="V3" s="138"/>
      <c r="W3" s="138"/>
      <c r="X3" s="139"/>
      <c r="Y3" s="3"/>
      <c r="Z3" s="3"/>
      <c r="AA3" s="132" t="s">
        <v>3</v>
      </c>
      <c r="AB3" s="132"/>
      <c r="AC3" s="132"/>
      <c r="AD3" s="132"/>
      <c r="AE3" s="132" t="s">
        <v>4</v>
      </c>
      <c r="AF3" s="132"/>
      <c r="AG3" s="126" t="s">
        <v>5</v>
      </c>
      <c r="AH3" s="126"/>
      <c r="AI3" s="126"/>
      <c r="AJ3" s="126"/>
      <c r="AK3" s="126"/>
      <c r="AL3" s="126"/>
      <c r="AM3" s="126"/>
      <c r="AN3" s="126"/>
      <c r="AO3" s="126"/>
      <c r="AP3" s="126"/>
      <c r="AQ3" s="126"/>
      <c r="AR3" s="126"/>
      <c r="AS3" s="126"/>
      <c r="AT3" s="126"/>
      <c r="AU3" s="126"/>
      <c r="AV3" s="126"/>
      <c r="AW3" s="126"/>
      <c r="AX3" s="126"/>
      <c r="AY3" s="3"/>
      <c r="AZ3" s="3"/>
      <c r="BA3" s="3"/>
      <c r="BB3" s="3"/>
      <c r="BC3" s="3"/>
      <c r="BD3" s="3"/>
      <c r="BE3" s="3"/>
      <c r="BF3" s="3"/>
    </row>
    <row r="4" spans="2:63">
      <c r="B4" s="134" t="s">
        <v>6</v>
      </c>
      <c r="C4" s="135"/>
      <c r="D4" s="135"/>
      <c r="E4" s="136"/>
      <c r="F4" s="140">
        <v>46073</v>
      </c>
      <c r="G4" s="141"/>
      <c r="H4" s="141"/>
      <c r="I4" s="141"/>
      <c r="J4" s="141"/>
      <c r="K4" s="141"/>
      <c r="L4" s="141"/>
      <c r="M4" s="141"/>
      <c r="N4" s="141"/>
      <c r="O4" s="141"/>
      <c r="P4" s="141"/>
      <c r="Q4" s="141"/>
      <c r="R4" s="141"/>
      <c r="S4" s="141"/>
      <c r="T4" s="141"/>
      <c r="U4" s="141"/>
      <c r="V4" s="141"/>
      <c r="W4" s="141"/>
      <c r="X4" s="142"/>
      <c r="Y4" s="3"/>
      <c r="Z4" s="3"/>
      <c r="AA4" s="132"/>
      <c r="AB4" s="132"/>
      <c r="AC4" s="132"/>
      <c r="AD4" s="132"/>
      <c r="AE4" s="132" t="s">
        <v>7</v>
      </c>
      <c r="AF4" s="132"/>
      <c r="AG4" s="126" t="s">
        <v>8</v>
      </c>
      <c r="AH4" s="126"/>
      <c r="AI4" s="126"/>
      <c r="AJ4" s="126"/>
      <c r="AK4" s="126"/>
      <c r="AL4" s="126"/>
      <c r="AM4" s="126"/>
      <c r="AN4" s="126"/>
      <c r="AO4" s="126"/>
      <c r="AP4" s="126"/>
      <c r="AQ4" s="126"/>
      <c r="AR4" s="126"/>
      <c r="AS4" s="126"/>
      <c r="AT4" s="126"/>
      <c r="AU4" s="126"/>
      <c r="AV4" s="126"/>
      <c r="AW4" s="126"/>
      <c r="AX4" s="126"/>
      <c r="AY4" s="3"/>
      <c r="AZ4" s="3"/>
      <c r="BA4" s="3"/>
      <c r="BB4" s="3"/>
      <c r="BC4" s="3"/>
      <c r="BD4" s="3"/>
      <c r="BE4" s="3"/>
      <c r="BF4" s="3"/>
    </row>
    <row r="5" spans="2:63">
      <c r="B5" s="134" t="s">
        <v>4</v>
      </c>
      <c r="C5" s="135"/>
      <c r="D5" s="135"/>
      <c r="E5" s="136"/>
      <c r="F5" s="137" t="s">
        <v>5</v>
      </c>
      <c r="G5" s="138"/>
      <c r="H5" s="138"/>
      <c r="I5" s="138"/>
      <c r="J5" s="138"/>
      <c r="K5" s="138"/>
      <c r="L5" s="138"/>
      <c r="M5" s="138"/>
      <c r="N5" s="138"/>
      <c r="O5" s="138"/>
      <c r="P5" s="138"/>
      <c r="Q5" s="138"/>
      <c r="R5" s="138"/>
      <c r="S5" s="138"/>
      <c r="T5" s="138"/>
      <c r="U5" s="138"/>
      <c r="V5" s="138"/>
      <c r="W5" s="138"/>
      <c r="X5" s="139"/>
      <c r="Y5" s="3"/>
      <c r="Z5" s="3"/>
      <c r="AA5" s="132" t="s">
        <v>9</v>
      </c>
      <c r="AB5" s="132"/>
      <c r="AC5" s="132"/>
      <c r="AD5" s="132"/>
      <c r="AE5" s="132" t="s">
        <v>10</v>
      </c>
      <c r="AF5" s="132"/>
      <c r="AG5" s="126" t="s">
        <v>11</v>
      </c>
      <c r="AH5" s="126"/>
      <c r="AI5" s="126"/>
      <c r="AJ5" s="126"/>
      <c r="AK5" s="126"/>
      <c r="AL5" s="126"/>
      <c r="AM5" s="126"/>
      <c r="AN5" s="126"/>
      <c r="AO5" s="126"/>
      <c r="AP5" s="126"/>
      <c r="AQ5" s="126"/>
      <c r="AR5" s="126"/>
      <c r="AS5" s="126"/>
      <c r="AT5" s="126"/>
      <c r="AU5" s="126"/>
      <c r="AV5" s="126"/>
      <c r="AW5" s="126"/>
      <c r="AX5" s="126"/>
      <c r="AY5" s="3"/>
      <c r="AZ5" s="3"/>
      <c r="BA5" s="3"/>
      <c r="BB5" s="3"/>
      <c r="BC5" s="3"/>
      <c r="BD5" s="3"/>
      <c r="BE5" s="3"/>
      <c r="BF5" s="3"/>
    </row>
    <row r="6" spans="2:63">
      <c r="B6" s="148" t="s">
        <v>12</v>
      </c>
      <c r="C6" s="149"/>
      <c r="D6" s="149"/>
      <c r="E6" s="150"/>
      <c r="F6" s="137" t="s">
        <v>13</v>
      </c>
      <c r="G6" s="138"/>
      <c r="H6" s="138"/>
      <c r="I6" s="138"/>
      <c r="J6" s="138"/>
      <c r="K6" s="138"/>
      <c r="L6" s="138"/>
      <c r="M6" s="138"/>
      <c r="N6" s="138"/>
      <c r="O6" s="138"/>
      <c r="P6" s="138"/>
      <c r="Q6" s="138"/>
      <c r="R6" s="138"/>
      <c r="S6" s="138"/>
      <c r="T6" s="138"/>
      <c r="U6" s="138"/>
      <c r="V6" s="138"/>
      <c r="W6" s="138"/>
      <c r="X6" s="139"/>
      <c r="Y6" s="3"/>
      <c r="Z6" s="3"/>
      <c r="AA6" s="132"/>
      <c r="AB6" s="132"/>
      <c r="AC6" s="132"/>
      <c r="AD6" s="132"/>
      <c r="AE6" s="132" t="s">
        <v>7</v>
      </c>
      <c r="AF6" s="132"/>
      <c r="AG6" s="126" t="s">
        <v>14</v>
      </c>
      <c r="AH6" s="126"/>
      <c r="AI6" s="126"/>
      <c r="AJ6" s="126"/>
      <c r="AK6" s="126"/>
      <c r="AL6" s="126"/>
      <c r="AM6" s="126"/>
      <c r="AN6" s="126"/>
      <c r="AO6" s="126"/>
      <c r="AP6" s="126"/>
      <c r="AQ6" s="126"/>
      <c r="AR6" s="126"/>
      <c r="AS6" s="126"/>
      <c r="AT6" s="126"/>
      <c r="AU6" s="126"/>
      <c r="AV6" s="126"/>
      <c r="AW6" s="126"/>
      <c r="AX6" s="126"/>
      <c r="AY6" s="3"/>
      <c r="AZ6" s="3"/>
      <c r="BA6" s="3"/>
      <c r="BB6" s="3"/>
      <c r="BC6" s="3"/>
      <c r="BD6" s="3"/>
      <c r="BE6" s="3"/>
      <c r="BF6" s="3"/>
    </row>
    <row r="7" spans="2:63">
      <c r="B7" s="132" t="s">
        <v>15</v>
      </c>
      <c r="C7" s="132"/>
      <c r="D7" s="132"/>
      <c r="E7" s="132"/>
      <c r="F7" s="126" t="s">
        <v>16</v>
      </c>
      <c r="G7" s="126"/>
      <c r="H7" s="126"/>
      <c r="I7" s="126"/>
      <c r="J7" s="126"/>
      <c r="K7" s="126"/>
      <c r="L7" s="126"/>
      <c r="M7" s="126"/>
      <c r="N7" s="126"/>
      <c r="O7" s="126"/>
      <c r="P7" s="126"/>
      <c r="Q7" s="126"/>
      <c r="R7" s="126"/>
      <c r="S7" s="126"/>
      <c r="T7" s="126"/>
      <c r="U7" s="126"/>
      <c r="V7" s="126"/>
      <c r="W7" s="126"/>
      <c r="X7" s="126"/>
      <c r="Y7" s="3"/>
      <c r="Z7" s="3"/>
      <c r="AA7" s="132" t="s">
        <v>17</v>
      </c>
      <c r="AB7" s="132"/>
      <c r="AC7" s="132"/>
      <c r="AD7" s="132"/>
      <c r="AE7" s="132"/>
      <c r="AF7" s="132"/>
      <c r="AG7" s="137" t="s">
        <v>18</v>
      </c>
      <c r="AH7" s="138"/>
      <c r="AI7" s="138"/>
      <c r="AJ7" s="138"/>
      <c r="AK7" s="138"/>
      <c r="AL7" s="138"/>
      <c r="AM7" s="139"/>
      <c r="AN7" s="143" t="s">
        <v>19</v>
      </c>
      <c r="AO7" s="144"/>
      <c r="AP7" s="144"/>
      <c r="AQ7" s="144"/>
      <c r="AR7" s="145"/>
      <c r="AS7" s="146" t="s">
        <v>20</v>
      </c>
      <c r="AT7" s="147"/>
      <c r="AU7" s="147"/>
      <c r="AV7" s="147"/>
      <c r="AW7" s="147"/>
      <c r="AX7" s="147"/>
      <c r="AY7" s="3"/>
      <c r="AZ7" s="3"/>
      <c r="BA7" s="3"/>
      <c r="BB7" s="3"/>
      <c r="BC7" s="3"/>
      <c r="BD7" s="3"/>
      <c r="BE7" s="3"/>
      <c r="BF7" s="3"/>
    </row>
    <row r="8" spans="2:63">
      <c r="B8" s="132" t="s">
        <v>21</v>
      </c>
      <c r="C8" s="132"/>
      <c r="D8" s="132"/>
      <c r="E8" s="132"/>
      <c r="F8" s="176">
        <v>46023</v>
      </c>
      <c r="G8" s="126"/>
      <c r="H8" s="126"/>
      <c r="I8" s="126"/>
      <c r="J8" s="126"/>
      <c r="K8" s="126"/>
      <c r="L8" s="126"/>
      <c r="M8" s="126"/>
      <c r="N8" s="126"/>
      <c r="O8" s="126"/>
      <c r="P8" s="126"/>
      <c r="Q8" s="126"/>
      <c r="R8" s="126"/>
      <c r="S8" s="126"/>
      <c r="T8" s="126"/>
      <c r="U8" s="126"/>
      <c r="V8" s="126"/>
      <c r="W8" s="126"/>
      <c r="X8" s="126"/>
      <c r="Y8" s="3"/>
      <c r="Z8" s="3"/>
      <c r="AA8" s="132" t="s">
        <v>22</v>
      </c>
      <c r="AB8" s="132"/>
      <c r="AC8" s="132"/>
      <c r="AD8" s="132"/>
      <c r="AE8" s="132"/>
      <c r="AF8" s="132"/>
      <c r="AG8" s="137" t="s">
        <v>23</v>
      </c>
      <c r="AH8" s="138"/>
      <c r="AI8" s="138"/>
      <c r="AJ8" s="138"/>
      <c r="AK8" s="138"/>
      <c r="AL8" s="138"/>
      <c r="AM8" s="139"/>
      <c r="AN8" s="143" t="s">
        <v>24</v>
      </c>
      <c r="AO8" s="144"/>
      <c r="AP8" s="144"/>
      <c r="AQ8" s="144"/>
      <c r="AR8" s="145"/>
      <c r="AS8" s="146" t="s">
        <v>25</v>
      </c>
      <c r="AT8" s="147"/>
      <c r="AU8" s="147"/>
      <c r="AV8" s="147"/>
      <c r="AW8" s="147"/>
      <c r="AX8" s="147"/>
      <c r="AY8" s="3"/>
      <c r="AZ8" s="3"/>
      <c r="BA8" s="3"/>
      <c r="BB8" s="3"/>
      <c r="BC8" s="3"/>
      <c r="BD8" s="3"/>
      <c r="BE8" s="3"/>
      <c r="BF8" s="3"/>
    </row>
    <row r="9" spans="2:63">
      <c r="B9" s="2"/>
      <c r="C9" s="3"/>
      <c r="D9" s="3"/>
      <c r="E9" s="3"/>
      <c r="F9" s="3"/>
      <c r="G9" s="3"/>
      <c r="H9" s="3"/>
      <c r="I9" s="3"/>
      <c r="J9" s="3"/>
      <c r="K9" s="3"/>
      <c r="L9" s="3"/>
      <c r="M9" s="3"/>
      <c r="N9" s="3"/>
      <c r="O9" s="3"/>
      <c r="P9" s="3"/>
      <c r="Q9" s="3"/>
      <c r="R9" s="3"/>
      <c r="S9" s="3"/>
      <c r="T9" s="3"/>
      <c r="U9" s="3"/>
      <c r="V9" s="3"/>
      <c r="W9" s="3"/>
      <c r="X9" s="3"/>
      <c r="Y9" s="3"/>
      <c r="Z9" s="3"/>
      <c r="AA9" s="132" t="s">
        <v>26</v>
      </c>
      <c r="AB9" s="132"/>
      <c r="AC9" s="132"/>
      <c r="AD9" s="132"/>
      <c r="AE9" s="132"/>
      <c r="AF9" s="132"/>
      <c r="AG9" s="137" t="s">
        <v>27</v>
      </c>
      <c r="AH9" s="138"/>
      <c r="AI9" s="138"/>
      <c r="AJ9" s="138"/>
      <c r="AK9" s="138"/>
      <c r="AL9" s="138"/>
      <c r="AM9" s="138"/>
      <c r="AN9" s="138"/>
      <c r="AO9" s="138"/>
      <c r="AP9" s="138"/>
      <c r="AQ9" s="138"/>
      <c r="AR9" s="138"/>
      <c r="AS9" s="138"/>
      <c r="AT9" s="138"/>
      <c r="AU9" s="138"/>
      <c r="AV9" s="138"/>
      <c r="AW9" s="138"/>
      <c r="AX9" s="139"/>
      <c r="AY9" s="3"/>
      <c r="AZ9" s="3"/>
      <c r="BA9" s="3"/>
      <c r="BB9" s="3"/>
      <c r="BC9" s="3"/>
      <c r="BD9" s="3"/>
      <c r="BE9" s="3"/>
      <c r="BF9" s="3"/>
    </row>
    <row r="10" spans="2:63" ht="19.5" thickBot="1">
      <c r="B10" s="2"/>
      <c r="C10" s="3"/>
      <c r="D10" s="3"/>
      <c r="E10" s="3"/>
      <c r="F10" s="3"/>
      <c r="G10" s="3"/>
      <c r="H10" s="3"/>
      <c r="I10" s="3"/>
      <c r="J10" s="3"/>
      <c r="K10" s="3"/>
      <c r="L10" s="3"/>
      <c r="M10" s="3"/>
      <c r="N10" s="3"/>
      <c r="O10" s="3"/>
      <c r="P10" s="3"/>
      <c r="Q10" s="3"/>
      <c r="R10" s="3"/>
      <c r="S10" s="3"/>
      <c r="T10" s="3"/>
      <c r="U10" s="3"/>
      <c r="V10" s="3"/>
      <c r="W10" s="3"/>
      <c r="X10" s="3"/>
      <c r="Y10" s="3"/>
      <c r="Z10" s="3"/>
      <c r="AA10" s="132" t="s">
        <v>28</v>
      </c>
      <c r="AB10" s="132"/>
      <c r="AC10" s="132"/>
      <c r="AD10" s="132"/>
      <c r="AE10" s="132"/>
      <c r="AF10" s="132"/>
      <c r="AG10" s="171" t="s">
        <v>29</v>
      </c>
      <c r="AH10" s="172"/>
      <c r="AI10" s="172"/>
      <c r="AJ10" s="172"/>
      <c r="AK10" s="172"/>
      <c r="AL10" s="172"/>
      <c r="AM10" s="172"/>
      <c r="AN10" s="172"/>
      <c r="AO10" s="172"/>
      <c r="AP10" s="172"/>
      <c r="AQ10" s="172"/>
      <c r="AR10" s="172"/>
      <c r="AS10" s="172"/>
      <c r="AT10" s="172"/>
      <c r="AU10" s="172"/>
      <c r="AV10" s="172"/>
      <c r="AW10" s="172"/>
      <c r="AX10" s="173"/>
      <c r="AY10" s="3"/>
      <c r="AZ10" s="3"/>
      <c r="BA10" s="3"/>
      <c r="BB10" s="3"/>
      <c r="BC10" s="3"/>
      <c r="BD10" s="3"/>
      <c r="BE10" s="3"/>
      <c r="BF10" s="3"/>
    </row>
    <row r="11" spans="2:63" ht="19.5" thickBot="1">
      <c r="B11" s="151" t="s">
        <v>30</v>
      </c>
      <c r="C11" s="152"/>
      <c r="D11" s="152"/>
      <c r="E11" s="152"/>
      <c r="F11" s="152"/>
      <c r="G11" s="152"/>
      <c r="H11" s="152"/>
      <c r="I11" s="152"/>
      <c r="J11" s="152"/>
      <c r="K11" s="152"/>
      <c r="L11" s="152"/>
      <c r="M11" s="152"/>
      <c r="N11" s="152"/>
      <c r="O11" s="152"/>
      <c r="P11" s="152"/>
      <c r="Q11" s="152"/>
      <c r="R11" s="152"/>
      <c r="S11" s="152"/>
      <c r="T11" s="174" t="s">
        <v>31</v>
      </c>
      <c r="U11" s="174"/>
      <c r="V11" s="174"/>
      <c r="W11" s="174"/>
      <c r="X11" s="175"/>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63" ht="19.5" thickBot="1">
      <c r="B12" s="151" t="s">
        <v>32</v>
      </c>
      <c r="C12" s="152"/>
      <c r="D12" s="152"/>
      <c r="E12" s="152"/>
      <c r="F12" s="152"/>
      <c r="G12" s="152"/>
      <c r="H12" s="152"/>
      <c r="I12" s="152"/>
      <c r="J12" s="152"/>
      <c r="K12" s="152"/>
      <c r="L12" s="152"/>
      <c r="M12" s="152"/>
      <c r="N12" s="152"/>
      <c r="O12" s="152"/>
      <c r="P12" s="152"/>
      <c r="Q12" s="152"/>
      <c r="R12" s="152"/>
      <c r="S12" s="152"/>
      <c r="T12" s="153">
        <v>15000000</v>
      </c>
      <c r="U12" s="153"/>
      <c r="V12" s="153"/>
      <c r="W12" s="153"/>
      <c r="X12" s="154"/>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c r="BH12" s="4"/>
      <c r="BI12" s="4"/>
      <c r="BJ12" s="4"/>
      <c r="BK12" s="4"/>
    </row>
    <row r="13" spans="2:63" ht="20.25" thickBot="1">
      <c r="B13" s="155" t="s">
        <v>33</v>
      </c>
      <c r="C13" s="156"/>
      <c r="D13" s="156"/>
      <c r="E13" s="156"/>
      <c r="F13" s="156"/>
      <c r="G13" s="156"/>
      <c r="H13" s="156"/>
      <c r="I13" s="156"/>
      <c r="J13" s="156"/>
      <c r="K13" s="156"/>
      <c r="L13" s="156"/>
      <c r="M13" s="156"/>
      <c r="N13" s="156"/>
      <c r="O13" s="157"/>
      <c r="P13" s="161" t="s">
        <v>34</v>
      </c>
      <c r="Q13" s="162"/>
      <c r="R13" s="162"/>
      <c r="S13" s="162"/>
      <c r="T13" s="163">
        <v>15</v>
      </c>
      <c r="U13" s="164"/>
      <c r="V13" s="164"/>
      <c r="W13" s="165"/>
      <c r="X13" s="5" t="s">
        <v>35</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c r="BH13" s="4"/>
      <c r="BI13" s="4"/>
      <c r="BJ13" s="4"/>
      <c r="BK13" s="4"/>
    </row>
    <row r="14" spans="2:63" ht="20.25" thickBot="1">
      <c r="B14" s="158"/>
      <c r="C14" s="159"/>
      <c r="D14" s="159"/>
      <c r="E14" s="159"/>
      <c r="F14" s="159"/>
      <c r="G14" s="159"/>
      <c r="H14" s="159"/>
      <c r="I14" s="159"/>
      <c r="J14" s="159"/>
      <c r="K14" s="159"/>
      <c r="L14" s="159"/>
      <c r="M14" s="159"/>
      <c r="N14" s="159"/>
      <c r="O14" s="160"/>
      <c r="P14" s="166" t="s">
        <v>36</v>
      </c>
      <c r="Q14" s="167"/>
      <c r="R14" s="167"/>
      <c r="S14" s="167"/>
      <c r="T14" s="168">
        <v>13</v>
      </c>
      <c r="U14" s="169"/>
      <c r="V14" s="169"/>
      <c r="W14" s="170"/>
      <c r="X14" s="6" t="s">
        <v>35</v>
      </c>
      <c r="Y14" s="194" t="s">
        <v>37</v>
      </c>
      <c r="Z14" s="195"/>
      <c r="AA14" s="195"/>
      <c r="AB14" s="195"/>
      <c r="AC14" s="195"/>
      <c r="AD14" s="195"/>
      <c r="AE14" s="195"/>
      <c r="AF14" s="195"/>
      <c r="AG14" s="195"/>
      <c r="AH14" s="195"/>
      <c r="AI14" s="196">
        <v>0</v>
      </c>
      <c r="AJ14" s="197"/>
      <c r="AK14" s="7" t="s">
        <v>38</v>
      </c>
      <c r="BG14" s="4"/>
      <c r="BH14" s="4"/>
      <c r="BI14" s="4"/>
      <c r="BJ14" s="4"/>
      <c r="BK14" s="4"/>
    </row>
    <row r="15" spans="2:63" ht="20.25" thickBot="1">
      <c r="B15" s="198" t="s">
        <v>39</v>
      </c>
      <c r="C15" s="199"/>
      <c r="D15" s="199"/>
      <c r="E15" s="199"/>
      <c r="F15" s="199"/>
      <c r="G15" s="199"/>
      <c r="H15" s="199"/>
      <c r="I15" s="199"/>
      <c r="J15" s="199"/>
      <c r="K15" s="199"/>
      <c r="L15" s="199"/>
      <c r="M15" s="199"/>
      <c r="N15" s="199"/>
      <c r="O15" s="199"/>
      <c r="P15" s="199"/>
      <c r="Q15" s="199"/>
      <c r="R15" s="199"/>
      <c r="S15" s="199"/>
      <c r="T15" s="196">
        <v>2</v>
      </c>
      <c r="U15" s="200"/>
      <c r="V15" s="200"/>
      <c r="W15" s="197"/>
      <c r="X15" s="7" t="s">
        <v>35</v>
      </c>
      <c r="Y15" s="198" t="s">
        <v>40</v>
      </c>
      <c r="Z15" s="199"/>
      <c r="AA15" s="199"/>
      <c r="AB15" s="199"/>
      <c r="AC15" s="199"/>
      <c r="AD15" s="199"/>
      <c r="AE15" s="199"/>
      <c r="AF15" s="199"/>
      <c r="AG15" s="199"/>
      <c r="AH15" s="201"/>
      <c r="AI15" s="202">
        <f>AI14+T15</f>
        <v>2</v>
      </c>
      <c r="AJ15" s="203"/>
      <c r="AK15" s="7" t="s">
        <v>35</v>
      </c>
      <c r="AL15" s="181" t="s">
        <v>41</v>
      </c>
      <c r="AM15" s="182"/>
      <c r="AN15" s="182"/>
      <c r="AO15" s="182"/>
      <c r="AP15" s="182"/>
      <c r="AQ15" s="182"/>
      <c r="AR15" s="182"/>
      <c r="AS15" s="182"/>
      <c r="AT15" s="182"/>
      <c r="AU15" s="183">
        <f>AI15/(T14+T15)</f>
        <v>0.13333333333333333</v>
      </c>
      <c r="AV15" s="183"/>
      <c r="AW15" s="184"/>
      <c r="AX15" s="185" t="s">
        <v>42</v>
      </c>
      <c r="AY15" s="186"/>
      <c r="AZ15" s="186"/>
      <c r="BA15" s="186"/>
      <c r="BB15" s="186"/>
      <c r="BC15" s="187" t="str">
        <f>IF(AU15&gt;=8%,"100％","50％")</f>
        <v>100％</v>
      </c>
      <c r="BD15" s="187"/>
      <c r="BE15" s="187"/>
      <c r="BF15" s="188"/>
      <c r="BG15" s="4"/>
      <c r="BH15" s="4"/>
      <c r="BI15" s="4"/>
      <c r="BJ15" s="4"/>
      <c r="BK15" s="4"/>
    </row>
    <row r="16" spans="2:63">
      <c r="B16" s="189" t="s">
        <v>43</v>
      </c>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row>
    <row r="17" spans="2:51" ht="19.5">
      <c r="S17" s="9"/>
      <c r="AD17" s="10"/>
      <c r="AE17" s="10"/>
      <c r="AF17" s="11"/>
      <c r="AG17" s="12"/>
      <c r="AH17" s="9"/>
      <c r="AI17" s="9"/>
      <c r="AJ17" s="9"/>
      <c r="AK17" s="9"/>
      <c r="AL17" s="9"/>
      <c r="AM17" s="9"/>
      <c r="AN17" s="9"/>
      <c r="AO17" s="9"/>
      <c r="AP17" s="9"/>
      <c r="AQ17" s="9"/>
      <c r="AR17" s="9"/>
      <c r="AS17" s="10"/>
      <c r="AT17" s="10"/>
      <c r="AU17" s="11"/>
    </row>
    <row r="18" spans="2:51">
      <c r="B18" s="204" t="s">
        <v>44</v>
      </c>
      <c r="C18" s="204"/>
      <c r="D18" s="204"/>
      <c r="E18" s="204"/>
      <c r="F18" s="204"/>
      <c r="G18" s="204"/>
      <c r="H18" s="205"/>
      <c r="I18" s="190" t="s">
        <v>45</v>
      </c>
      <c r="J18" s="190"/>
      <c r="K18" s="190"/>
      <c r="L18" s="190"/>
      <c r="M18" s="190"/>
      <c r="N18" s="191">
        <f>SUM(W21:AY50)*$BC$15</f>
        <v>2460000</v>
      </c>
      <c r="O18" s="192"/>
      <c r="P18" s="192"/>
      <c r="Q18" s="192"/>
      <c r="R18" s="192"/>
      <c r="S18" s="193"/>
      <c r="T18" s="13"/>
      <c r="U18" s="13"/>
      <c r="V18" s="13"/>
      <c r="W18" s="13"/>
      <c r="X18" s="13"/>
    </row>
    <row r="19" spans="2:51">
      <c r="B19" s="177" t="s">
        <v>46</v>
      </c>
      <c r="C19" s="177"/>
      <c r="D19" s="177"/>
      <c r="E19" s="177"/>
      <c r="F19" s="177"/>
      <c r="G19" s="177"/>
      <c r="H19" s="177"/>
      <c r="I19" s="177"/>
      <c r="J19" s="177"/>
      <c r="K19" s="177"/>
      <c r="L19" s="177"/>
      <c r="M19" s="177"/>
      <c r="N19" s="177"/>
      <c r="O19" s="177"/>
      <c r="P19" s="177"/>
      <c r="Q19" s="177"/>
      <c r="R19" s="177"/>
      <c r="T19" s="13"/>
      <c r="U19" s="13"/>
      <c r="V19" s="13"/>
      <c r="W19" s="13"/>
      <c r="X19" s="13"/>
    </row>
    <row r="20" spans="2:51">
      <c r="B20" s="125" t="s">
        <v>47</v>
      </c>
      <c r="C20" s="125"/>
      <c r="D20" s="178" t="s">
        <v>48</v>
      </c>
      <c r="E20" s="179"/>
      <c r="F20" s="179"/>
      <c r="G20" s="179"/>
      <c r="H20" s="180"/>
      <c r="I20" s="178" t="s">
        <v>49</v>
      </c>
      <c r="J20" s="179"/>
      <c r="K20" s="179"/>
      <c r="L20" s="180"/>
      <c r="M20" s="125" t="s">
        <v>50</v>
      </c>
      <c r="N20" s="125"/>
      <c r="O20" s="125"/>
      <c r="P20" s="125"/>
      <c r="Q20" s="125"/>
      <c r="R20" s="125" t="s">
        <v>51</v>
      </c>
      <c r="S20" s="125"/>
      <c r="T20" s="125"/>
      <c r="U20" s="125"/>
      <c r="V20" s="125"/>
      <c r="W20" s="125" t="s">
        <v>52</v>
      </c>
      <c r="X20" s="125"/>
      <c r="Y20" s="125"/>
      <c r="Z20" s="125"/>
      <c r="AA20" s="125"/>
      <c r="AB20" s="125"/>
      <c r="AC20" s="125"/>
      <c r="AD20" s="125"/>
      <c r="AE20" s="125"/>
      <c r="AF20" s="125" t="s">
        <v>53</v>
      </c>
      <c r="AG20" s="125"/>
      <c r="AH20" s="125"/>
      <c r="AI20" s="125"/>
      <c r="AJ20" s="125"/>
      <c r="AK20" s="125"/>
      <c r="AL20" s="125"/>
      <c r="AM20" s="125"/>
      <c r="AN20" s="125"/>
      <c r="AO20" s="178" t="s">
        <v>54</v>
      </c>
      <c r="AP20" s="179"/>
      <c r="AQ20" s="179"/>
      <c r="AR20" s="179"/>
      <c r="AS20" s="179"/>
      <c r="AT20" s="179"/>
      <c r="AU20" s="179"/>
      <c r="AV20" s="179"/>
      <c r="AW20" s="179"/>
      <c r="AX20" s="179"/>
      <c r="AY20" s="180"/>
    </row>
    <row r="21" spans="2:51">
      <c r="B21" s="207">
        <v>1</v>
      </c>
      <c r="C21" s="208"/>
      <c r="D21" s="122" t="s">
        <v>55</v>
      </c>
      <c r="E21" s="123"/>
      <c r="F21" s="123"/>
      <c r="G21" s="123"/>
      <c r="H21" s="124"/>
      <c r="I21" s="122" t="s">
        <v>56</v>
      </c>
      <c r="J21" s="123"/>
      <c r="K21" s="123"/>
      <c r="L21" s="124"/>
      <c r="M21" s="213">
        <v>45962</v>
      </c>
      <c r="N21" s="213"/>
      <c r="O21" s="213"/>
      <c r="P21" s="213"/>
      <c r="Q21" s="213"/>
      <c r="R21" s="212">
        <f>IF(M21="","",(IF(MONTH($F$8)=3,IF(MIN(2,((YEAR($F$8)-YEAR(M21))*12+MONTH($F$8)-MONTH(M21)+1))&gt;=1,MIN(2,((YEAR($F$8)-YEAR(M21))*12+MONTH($F$8)-MONTH(M21)+1)),""),IF(MIN(3,((YEAR($F$8)-YEAR(M21))*12+MONTH($F$8)+3-MONTH(M21))-1)&gt;=1,MIN(3,((YEAR($F$8)-YEAR(M21))*12+MONTH($F$8)+3-MONTH(M21))-1),""))))</f>
        <v>3</v>
      </c>
      <c r="S21" s="212"/>
      <c r="T21" s="212"/>
      <c r="U21" s="212"/>
      <c r="V21" s="212"/>
      <c r="W21" s="206">
        <v>380000</v>
      </c>
      <c r="X21" s="206"/>
      <c r="Y21" s="206"/>
      <c r="Z21" s="206"/>
      <c r="AA21" s="206"/>
      <c r="AB21" s="206"/>
      <c r="AC21" s="206"/>
      <c r="AD21" s="206"/>
      <c r="AE21" s="206"/>
      <c r="AF21" s="206"/>
      <c r="AG21" s="206"/>
      <c r="AH21" s="206"/>
      <c r="AI21" s="206"/>
      <c r="AJ21" s="206"/>
      <c r="AK21" s="206"/>
      <c r="AL21" s="206"/>
      <c r="AM21" s="206"/>
      <c r="AN21" s="206"/>
      <c r="AO21" s="391"/>
      <c r="AP21" s="392"/>
      <c r="AQ21" s="392"/>
      <c r="AR21" s="392"/>
      <c r="AS21" s="392"/>
      <c r="AT21" s="392"/>
      <c r="AU21" s="392"/>
      <c r="AV21" s="392"/>
      <c r="AW21" s="392"/>
      <c r="AX21" s="392"/>
      <c r="AY21" s="393"/>
    </row>
    <row r="22" spans="2:51">
      <c r="B22" s="207">
        <v>2</v>
      </c>
      <c r="C22" s="208"/>
      <c r="D22" s="122" t="s">
        <v>57</v>
      </c>
      <c r="E22" s="123"/>
      <c r="F22" s="123"/>
      <c r="G22" s="123"/>
      <c r="H22" s="124"/>
      <c r="I22" s="122" t="s">
        <v>56</v>
      </c>
      <c r="J22" s="123"/>
      <c r="K22" s="123"/>
      <c r="L22" s="124"/>
      <c r="M22" s="209">
        <v>45992</v>
      </c>
      <c r="N22" s="210"/>
      <c r="O22" s="210"/>
      <c r="P22" s="210"/>
      <c r="Q22" s="211"/>
      <c r="R22" s="212">
        <f t="shared" ref="R22:R50" si="0">IF(M22="","",(IF(MONTH($F$8)=3,IF(MIN(2,((YEAR($F$8)-YEAR(M22))*12+MONTH($F$8)-MONTH(M22)+1))&gt;=1,MIN(2,((YEAR($F$8)-YEAR(M22))*12+MONTH($F$8)-MONTH(M22)+1)),""),IF(MIN(3,((YEAR($F$8)-YEAR(M22))*12+MONTH($F$8)+3-MONTH(M22))-1)&gt;=1,MIN(3,((YEAR($F$8)-YEAR(M22))*12+MONTH($F$8)+3-MONTH(M22))-1),""))))</f>
        <v>3</v>
      </c>
      <c r="S22" s="212"/>
      <c r="T22" s="212"/>
      <c r="U22" s="212"/>
      <c r="V22" s="212"/>
      <c r="W22" s="206">
        <v>380000</v>
      </c>
      <c r="X22" s="206"/>
      <c r="Y22" s="206"/>
      <c r="Z22" s="206"/>
      <c r="AA22" s="206"/>
      <c r="AB22" s="206"/>
      <c r="AC22" s="206"/>
      <c r="AD22" s="206"/>
      <c r="AE22" s="206"/>
      <c r="AF22" s="206"/>
      <c r="AG22" s="206"/>
      <c r="AH22" s="206"/>
      <c r="AI22" s="206"/>
      <c r="AJ22" s="206"/>
      <c r="AK22" s="206"/>
      <c r="AL22" s="206"/>
      <c r="AM22" s="206"/>
      <c r="AN22" s="206"/>
      <c r="AO22" s="391"/>
      <c r="AP22" s="392"/>
      <c r="AQ22" s="392"/>
      <c r="AR22" s="392"/>
      <c r="AS22" s="392"/>
      <c r="AT22" s="392"/>
      <c r="AU22" s="392"/>
      <c r="AV22" s="392"/>
      <c r="AW22" s="392"/>
      <c r="AX22" s="392"/>
      <c r="AY22" s="393"/>
    </row>
    <row r="23" spans="2:51">
      <c r="B23" s="207">
        <v>3</v>
      </c>
      <c r="C23" s="208"/>
      <c r="D23" s="122" t="s">
        <v>58</v>
      </c>
      <c r="E23" s="123"/>
      <c r="F23" s="123"/>
      <c r="G23" s="123"/>
      <c r="H23" s="124"/>
      <c r="I23" s="122" t="s">
        <v>59</v>
      </c>
      <c r="J23" s="123"/>
      <c r="K23" s="123"/>
      <c r="L23" s="124"/>
      <c r="M23" s="209">
        <v>46023</v>
      </c>
      <c r="N23" s="210"/>
      <c r="O23" s="210"/>
      <c r="P23" s="210"/>
      <c r="Q23" s="211"/>
      <c r="R23" s="212">
        <f t="shared" si="0"/>
        <v>2</v>
      </c>
      <c r="S23" s="212"/>
      <c r="T23" s="212"/>
      <c r="U23" s="212"/>
      <c r="V23" s="212"/>
      <c r="W23" s="206">
        <v>250000</v>
      </c>
      <c r="X23" s="206"/>
      <c r="Y23" s="206"/>
      <c r="Z23" s="206"/>
      <c r="AA23" s="206"/>
      <c r="AB23" s="206"/>
      <c r="AC23" s="206"/>
      <c r="AD23" s="206"/>
      <c r="AE23" s="206"/>
      <c r="AF23" s="206"/>
      <c r="AG23" s="206"/>
      <c r="AH23" s="206"/>
      <c r="AI23" s="206"/>
      <c r="AJ23" s="206"/>
      <c r="AK23" s="206"/>
      <c r="AL23" s="206"/>
      <c r="AM23" s="206"/>
      <c r="AN23" s="206"/>
      <c r="AO23" s="391"/>
      <c r="AP23" s="392"/>
      <c r="AQ23" s="392"/>
      <c r="AR23" s="392"/>
      <c r="AS23" s="392"/>
      <c r="AT23" s="392"/>
      <c r="AU23" s="392"/>
      <c r="AV23" s="392"/>
      <c r="AW23" s="392"/>
      <c r="AX23" s="392"/>
      <c r="AY23" s="393"/>
    </row>
    <row r="24" spans="2:51">
      <c r="B24" s="207">
        <v>4</v>
      </c>
      <c r="C24" s="208"/>
      <c r="D24" s="122" t="s">
        <v>60</v>
      </c>
      <c r="E24" s="123"/>
      <c r="F24" s="123"/>
      <c r="G24" s="123"/>
      <c r="H24" s="124"/>
      <c r="I24" s="122" t="s">
        <v>61</v>
      </c>
      <c r="J24" s="123"/>
      <c r="K24" s="123"/>
      <c r="L24" s="124"/>
      <c r="M24" s="209">
        <v>46023</v>
      </c>
      <c r="N24" s="210"/>
      <c r="O24" s="210"/>
      <c r="P24" s="210"/>
      <c r="Q24" s="211"/>
      <c r="R24" s="212">
        <f t="shared" si="0"/>
        <v>2</v>
      </c>
      <c r="S24" s="212"/>
      <c r="T24" s="212"/>
      <c r="U24" s="212"/>
      <c r="V24" s="212"/>
      <c r="W24" s="206">
        <v>250000</v>
      </c>
      <c r="X24" s="206"/>
      <c r="Y24" s="206"/>
      <c r="Z24" s="206"/>
      <c r="AA24" s="206"/>
      <c r="AB24" s="206"/>
      <c r="AC24" s="206"/>
      <c r="AD24" s="206"/>
      <c r="AE24" s="206"/>
      <c r="AF24" s="206"/>
      <c r="AG24" s="206"/>
      <c r="AH24" s="206"/>
      <c r="AI24" s="206"/>
      <c r="AJ24" s="206"/>
      <c r="AK24" s="206"/>
      <c r="AL24" s="206"/>
      <c r="AM24" s="206"/>
      <c r="AN24" s="206"/>
      <c r="AO24" s="391"/>
      <c r="AP24" s="392"/>
      <c r="AQ24" s="392"/>
      <c r="AR24" s="392"/>
      <c r="AS24" s="392"/>
      <c r="AT24" s="392"/>
      <c r="AU24" s="392"/>
      <c r="AV24" s="392"/>
      <c r="AW24" s="392"/>
      <c r="AX24" s="392"/>
      <c r="AY24" s="393"/>
    </row>
    <row r="25" spans="2:51">
      <c r="B25" s="207">
        <v>5</v>
      </c>
      <c r="C25" s="208"/>
      <c r="D25" s="122" t="s">
        <v>62</v>
      </c>
      <c r="E25" s="123"/>
      <c r="F25" s="123"/>
      <c r="G25" s="123"/>
      <c r="H25" s="124"/>
      <c r="I25" s="122" t="s">
        <v>63</v>
      </c>
      <c r="J25" s="123"/>
      <c r="K25" s="123"/>
      <c r="L25" s="124"/>
      <c r="M25" s="209">
        <v>46054</v>
      </c>
      <c r="N25" s="210"/>
      <c r="O25" s="210"/>
      <c r="P25" s="210"/>
      <c r="Q25" s="211"/>
      <c r="R25" s="212">
        <f t="shared" si="0"/>
        <v>1</v>
      </c>
      <c r="S25" s="212"/>
      <c r="T25" s="212"/>
      <c r="U25" s="212"/>
      <c r="V25" s="212"/>
      <c r="W25" s="206">
        <v>600000</v>
      </c>
      <c r="X25" s="206"/>
      <c r="Y25" s="206"/>
      <c r="Z25" s="206"/>
      <c r="AA25" s="206"/>
      <c r="AB25" s="206"/>
      <c r="AC25" s="206"/>
      <c r="AD25" s="206"/>
      <c r="AE25" s="206"/>
      <c r="AF25" s="206"/>
      <c r="AG25" s="206"/>
      <c r="AH25" s="206"/>
      <c r="AI25" s="206"/>
      <c r="AJ25" s="206"/>
      <c r="AK25" s="206"/>
      <c r="AL25" s="206"/>
      <c r="AM25" s="206"/>
      <c r="AN25" s="206"/>
      <c r="AO25" s="391"/>
      <c r="AP25" s="392"/>
      <c r="AQ25" s="392"/>
      <c r="AR25" s="392"/>
      <c r="AS25" s="392"/>
      <c r="AT25" s="392"/>
      <c r="AU25" s="392"/>
      <c r="AV25" s="392"/>
      <c r="AW25" s="392"/>
      <c r="AX25" s="392"/>
      <c r="AY25" s="393"/>
    </row>
    <row r="26" spans="2:51">
      <c r="B26" s="207">
        <v>6</v>
      </c>
      <c r="C26" s="208"/>
      <c r="D26" s="122" t="s">
        <v>64</v>
      </c>
      <c r="E26" s="123"/>
      <c r="F26" s="123"/>
      <c r="G26" s="123"/>
      <c r="H26" s="124"/>
      <c r="I26" s="122" t="s">
        <v>65</v>
      </c>
      <c r="J26" s="123"/>
      <c r="K26" s="123"/>
      <c r="L26" s="124"/>
      <c r="M26" s="209">
        <v>46054</v>
      </c>
      <c r="N26" s="210"/>
      <c r="O26" s="210"/>
      <c r="P26" s="210"/>
      <c r="Q26" s="211"/>
      <c r="R26" s="212">
        <f t="shared" si="0"/>
        <v>1</v>
      </c>
      <c r="S26" s="212"/>
      <c r="T26" s="212"/>
      <c r="U26" s="212"/>
      <c r="V26" s="212"/>
      <c r="W26" s="206">
        <v>600000</v>
      </c>
      <c r="X26" s="206"/>
      <c r="Y26" s="206"/>
      <c r="Z26" s="206"/>
      <c r="AA26" s="206"/>
      <c r="AB26" s="206"/>
      <c r="AC26" s="206"/>
      <c r="AD26" s="206"/>
      <c r="AE26" s="206"/>
      <c r="AF26" s="206"/>
      <c r="AG26" s="206"/>
      <c r="AH26" s="206"/>
      <c r="AI26" s="206"/>
      <c r="AJ26" s="206"/>
      <c r="AK26" s="206"/>
      <c r="AL26" s="206"/>
      <c r="AM26" s="206"/>
      <c r="AN26" s="206"/>
      <c r="AO26" s="391"/>
      <c r="AP26" s="392"/>
      <c r="AQ26" s="392"/>
      <c r="AR26" s="392"/>
      <c r="AS26" s="392"/>
      <c r="AT26" s="392"/>
      <c r="AU26" s="392"/>
      <c r="AV26" s="392"/>
      <c r="AW26" s="392"/>
      <c r="AX26" s="392"/>
      <c r="AY26" s="393"/>
    </row>
    <row r="27" spans="2:51">
      <c r="B27" s="207">
        <v>7</v>
      </c>
      <c r="C27" s="208"/>
      <c r="D27" s="122"/>
      <c r="E27" s="123"/>
      <c r="F27" s="123"/>
      <c r="G27" s="123"/>
      <c r="H27" s="124"/>
      <c r="I27" s="122"/>
      <c r="J27" s="123"/>
      <c r="K27" s="123"/>
      <c r="L27" s="124"/>
      <c r="M27" s="209"/>
      <c r="N27" s="210"/>
      <c r="O27" s="210"/>
      <c r="P27" s="210"/>
      <c r="Q27" s="211"/>
      <c r="R27" s="212" t="str">
        <f t="shared" si="0"/>
        <v/>
      </c>
      <c r="S27" s="212"/>
      <c r="T27" s="212"/>
      <c r="U27" s="212"/>
      <c r="V27" s="212"/>
      <c r="W27" s="206"/>
      <c r="X27" s="206"/>
      <c r="Y27" s="206"/>
      <c r="Z27" s="206"/>
      <c r="AA27" s="206"/>
      <c r="AB27" s="206"/>
      <c r="AC27" s="206"/>
      <c r="AD27" s="206"/>
      <c r="AE27" s="206"/>
      <c r="AF27" s="206"/>
      <c r="AG27" s="206"/>
      <c r="AH27" s="206"/>
      <c r="AI27" s="206"/>
      <c r="AJ27" s="206"/>
      <c r="AK27" s="206"/>
      <c r="AL27" s="206"/>
      <c r="AM27" s="206"/>
      <c r="AN27" s="206"/>
      <c r="AO27" s="391"/>
      <c r="AP27" s="392"/>
      <c r="AQ27" s="392"/>
      <c r="AR27" s="392"/>
      <c r="AS27" s="392"/>
      <c r="AT27" s="392"/>
      <c r="AU27" s="392"/>
      <c r="AV27" s="392"/>
      <c r="AW27" s="392"/>
      <c r="AX27" s="392"/>
      <c r="AY27" s="393"/>
    </row>
    <row r="28" spans="2:51">
      <c r="B28" s="207">
        <v>8</v>
      </c>
      <c r="C28" s="208"/>
      <c r="D28" s="122"/>
      <c r="E28" s="123"/>
      <c r="F28" s="123"/>
      <c r="G28" s="123"/>
      <c r="H28" s="124"/>
      <c r="I28" s="122"/>
      <c r="J28" s="123"/>
      <c r="K28" s="123"/>
      <c r="L28" s="124"/>
      <c r="M28" s="209"/>
      <c r="N28" s="210"/>
      <c r="O28" s="210"/>
      <c r="P28" s="210"/>
      <c r="Q28" s="211"/>
      <c r="R28" s="212" t="str">
        <f t="shared" si="0"/>
        <v/>
      </c>
      <c r="S28" s="212"/>
      <c r="T28" s="212"/>
      <c r="U28" s="212"/>
      <c r="V28" s="212"/>
      <c r="W28" s="206"/>
      <c r="X28" s="206"/>
      <c r="Y28" s="206"/>
      <c r="Z28" s="206"/>
      <c r="AA28" s="206"/>
      <c r="AB28" s="206"/>
      <c r="AC28" s="206"/>
      <c r="AD28" s="206"/>
      <c r="AE28" s="206"/>
      <c r="AF28" s="206"/>
      <c r="AG28" s="206"/>
      <c r="AH28" s="206"/>
      <c r="AI28" s="206"/>
      <c r="AJ28" s="206"/>
      <c r="AK28" s="206"/>
      <c r="AL28" s="206"/>
      <c r="AM28" s="206"/>
      <c r="AN28" s="206"/>
      <c r="AO28" s="391"/>
      <c r="AP28" s="392"/>
      <c r="AQ28" s="392"/>
      <c r="AR28" s="392"/>
      <c r="AS28" s="392"/>
      <c r="AT28" s="392"/>
      <c r="AU28" s="392"/>
      <c r="AV28" s="392"/>
      <c r="AW28" s="392"/>
      <c r="AX28" s="392"/>
      <c r="AY28" s="393"/>
    </row>
    <row r="29" spans="2:51">
      <c r="B29" s="207">
        <v>9</v>
      </c>
      <c r="C29" s="208"/>
      <c r="D29" s="122"/>
      <c r="E29" s="123"/>
      <c r="F29" s="123"/>
      <c r="G29" s="123"/>
      <c r="H29" s="124"/>
      <c r="I29" s="122"/>
      <c r="J29" s="123"/>
      <c r="K29" s="123"/>
      <c r="L29" s="124"/>
      <c r="M29" s="209"/>
      <c r="N29" s="210"/>
      <c r="O29" s="210"/>
      <c r="P29" s="210"/>
      <c r="Q29" s="211"/>
      <c r="R29" s="212" t="str">
        <f t="shared" si="0"/>
        <v/>
      </c>
      <c r="S29" s="212"/>
      <c r="T29" s="212"/>
      <c r="U29" s="212"/>
      <c r="V29" s="212"/>
      <c r="W29" s="206"/>
      <c r="X29" s="206"/>
      <c r="Y29" s="206"/>
      <c r="Z29" s="206"/>
      <c r="AA29" s="206"/>
      <c r="AB29" s="206"/>
      <c r="AC29" s="206"/>
      <c r="AD29" s="206"/>
      <c r="AE29" s="206"/>
      <c r="AF29" s="206"/>
      <c r="AG29" s="206"/>
      <c r="AH29" s="206"/>
      <c r="AI29" s="206"/>
      <c r="AJ29" s="206"/>
      <c r="AK29" s="206"/>
      <c r="AL29" s="206"/>
      <c r="AM29" s="206"/>
      <c r="AN29" s="206"/>
      <c r="AO29" s="391"/>
      <c r="AP29" s="392"/>
      <c r="AQ29" s="392"/>
      <c r="AR29" s="392"/>
      <c r="AS29" s="392"/>
      <c r="AT29" s="392"/>
      <c r="AU29" s="392"/>
      <c r="AV29" s="392"/>
      <c r="AW29" s="392"/>
      <c r="AX29" s="392"/>
      <c r="AY29" s="393"/>
    </row>
    <row r="30" spans="2:51">
      <c r="B30" s="207">
        <v>10</v>
      </c>
      <c r="C30" s="208"/>
      <c r="D30" s="122"/>
      <c r="E30" s="123"/>
      <c r="F30" s="123"/>
      <c r="G30" s="123"/>
      <c r="H30" s="124"/>
      <c r="I30" s="122"/>
      <c r="J30" s="123"/>
      <c r="K30" s="123"/>
      <c r="L30" s="124"/>
      <c r="M30" s="209"/>
      <c r="N30" s="210"/>
      <c r="O30" s="210"/>
      <c r="P30" s="210"/>
      <c r="Q30" s="211"/>
      <c r="R30" s="212" t="str">
        <f t="shared" si="0"/>
        <v/>
      </c>
      <c r="S30" s="212"/>
      <c r="T30" s="212"/>
      <c r="U30" s="212"/>
      <c r="V30" s="212"/>
      <c r="W30" s="206"/>
      <c r="X30" s="206"/>
      <c r="Y30" s="206"/>
      <c r="Z30" s="206"/>
      <c r="AA30" s="206"/>
      <c r="AB30" s="206"/>
      <c r="AC30" s="206"/>
      <c r="AD30" s="206"/>
      <c r="AE30" s="206"/>
      <c r="AF30" s="206"/>
      <c r="AG30" s="206"/>
      <c r="AH30" s="206"/>
      <c r="AI30" s="206"/>
      <c r="AJ30" s="206"/>
      <c r="AK30" s="206"/>
      <c r="AL30" s="206"/>
      <c r="AM30" s="206"/>
      <c r="AN30" s="206"/>
      <c r="AO30" s="391"/>
      <c r="AP30" s="392"/>
      <c r="AQ30" s="392"/>
      <c r="AR30" s="392"/>
      <c r="AS30" s="392"/>
      <c r="AT30" s="392"/>
      <c r="AU30" s="392"/>
      <c r="AV30" s="392"/>
      <c r="AW30" s="392"/>
      <c r="AX30" s="392"/>
      <c r="AY30" s="393"/>
    </row>
    <row r="31" spans="2:51">
      <c r="B31" s="207">
        <v>11</v>
      </c>
      <c r="C31" s="208"/>
      <c r="D31" s="122"/>
      <c r="E31" s="123"/>
      <c r="F31" s="123"/>
      <c r="G31" s="123"/>
      <c r="H31" s="124"/>
      <c r="I31" s="122"/>
      <c r="J31" s="123"/>
      <c r="K31" s="123"/>
      <c r="L31" s="124"/>
      <c r="M31" s="209"/>
      <c r="N31" s="210"/>
      <c r="O31" s="210"/>
      <c r="P31" s="210"/>
      <c r="Q31" s="211"/>
      <c r="R31" s="212" t="str">
        <f t="shared" ref="R31:R40" si="1">IF(M31="","",(IF(MONTH($F$8)=3,IF(MIN(2,((YEAR($F$8)-YEAR(M31))*12+MONTH($F$8)-MONTH(M31)+1))&gt;=1,MIN(2,((YEAR($F$8)-YEAR(M31))*12+MONTH($F$8)-MONTH(M31)+1)),""),IF(MIN(3,((YEAR($F$8)-YEAR(M31))*12+MONTH($F$8)+3-MONTH(M31))-1)&gt;=1,MIN(3,((YEAR($F$8)-YEAR(M31))*12+MONTH($F$8)+3-MONTH(M31))-1),""))))</f>
        <v/>
      </c>
      <c r="S31" s="212"/>
      <c r="T31" s="212"/>
      <c r="U31" s="212"/>
      <c r="V31" s="212"/>
      <c r="W31" s="206"/>
      <c r="X31" s="206"/>
      <c r="Y31" s="206"/>
      <c r="Z31" s="206"/>
      <c r="AA31" s="206"/>
      <c r="AB31" s="206"/>
      <c r="AC31" s="206"/>
      <c r="AD31" s="206"/>
      <c r="AE31" s="206"/>
      <c r="AF31" s="206"/>
      <c r="AG31" s="206"/>
      <c r="AH31" s="206"/>
      <c r="AI31" s="206"/>
      <c r="AJ31" s="206"/>
      <c r="AK31" s="206"/>
      <c r="AL31" s="206"/>
      <c r="AM31" s="206"/>
      <c r="AN31" s="206"/>
      <c r="AO31" s="391"/>
      <c r="AP31" s="392"/>
      <c r="AQ31" s="392"/>
      <c r="AR31" s="392"/>
      <c r="AS31" s="392"/>
      <c r="AT31" s="392"/>
      <c r="AU31" s="392"/>
      <c r="AV31" s="392"/>
      <c r="AW31" s="392"/>
      <c r="AX31" s="392"/>
      <c r="AY31" s="393"/>
    </row>
    <row r="32" spans="2:51" ht="14.25" customHeight="1">
      <c r="B32" s="207">
        <v>12</v>
      </c>
      <c r="C32" s="208"/>
      <c r="D32" s="122"/>
      <c r="E32" s="123"/>
      <c r="F32" s="123"/>
      <c r="G32" s="123"/>
      <c r="H32" s="124"/>
      <c r="I32" s="122"/>
      <c r="J32" s="123"/>
      <c r="K32" s="123"/>
      <c r="L32" s="124"/>
      <c r="M32" s="209"/>
      <c r="N32" s="210"/>
      <c r="O32" s="210"/>
      <c r="P32" s="210"/>
      <c r="Q32" s="211"/>
      <c r="R32" s="212" t="str">
        <f t="shared" si="1"/>
        <v/>
      </c>
      <c r="S32" s="212"/>
      <c r="T32" s="212"/>
      <c r="U32" s="212"/>
      <c r="V32" s="212"/>
      <c r="W32" s="206"/>
      <c r="X32" s="206"/>
      <c r="Y32" s="206"/>
      <c r="Z32" s="206"/>
      <c r="AA32" s="206"/>
      <c r="AB32" s="206"/>
      <c r="AC32" s="206"/>
      <c r="AD32" s="206"/>
      <c r="AE32" s="206"/>
      <c r="AF32" s="206"/>
      <c r="AG32" s="206"/>
      <c r="AH32" s="206"/>
      <c r="AI32" s="206"/>
      <c r="AJ32" s="206"/>
      <c r="AK32" s="206"/>
      <c r="AL32" s="206"/>
      <c r="AM32" s="206"/>
      <c r="AN32" s="206"/>
      <c r="AO32" s="391"/>
      <c r="AP32" s="392"/>
      <c r="AQ32" s="392"/>
      <c r="AR32" s="392"/>
      <c r="AS32" s="392"/>
      <c r="AT32" s="392"/>
      <c r="AU32" s="392"/>
      <c r="AV32" s="392"/>
      <c r="AW32" s="392"/>
      <c r="AX32" s="392"/>
      <c r="AY32" s="393"/>
    </row>
    <row r="33" spans="2:51">
      <c r="B33" s="207">
        <v>13</v>
      </c>
      <c r="C33" s="208"/>
      <c r="D33" s="122"/>
      <c r="E33" s="123"/>
      <c r="F33" s="123"/>
      <c r="G33" s="123"/>
      <c r="H33" s="124"/>
      <c r="I33" s="122"/>
      <c r="J33" s="123"/>
      <c r="K33" s="123"/>
      <c r="L33" s="124"/>
      <c r="M33" s="209"/>
      <c r="N33" s="210"/>
      <c r="O33" s="210"/>
      <c r="P33" s="210"/>
      <c r="Q33" s="211"/>
      <c r="R33" s="212" t="str">
        <f t="shared" si="1"/>
        <v/>
      </c>
      <c r="S33" s="212"/>
      <c r="T33" s="212"/>
      <c r="U33" s="212"/>
      <c r="V33" s="212"/>
      <c r="W33" s="206"/>
      <c r="X33" s="206"/>
      <c r="Y33" s="206"/>
      <c r="Z33" s="206"/>
      <c r="AA33" s="206"/>
      <c r="AB33" s="206"/>
      <c r="AC33" s="206"/>
      <c r="AD33" s="206"/>
      <c r="AE33" s="206"/>
      <c r="AF33" s="206"/>
      <c r="AG33" s="206"/>
      <c r="AH33" s="206"/>
      <c r="AI33" s="206"/>
      <c r="AJ33" s="206"/>
      <c r="AK33" s="206"/>
      <c r="AL33" s="206"/>
      <c r="AM33" s="206"/>
      <c r="AN33" s="206"/>
      <c r="AO33" s="391"/>
      <c r="AP33" s="392"/>
      <c r="AQ33" s="392"/>
      <c r="AR33" s="392"/>
      <c r="AS33" s="392"/>
      <c r="AT33" s="392"/>
      <c r="AU33" s="392"/>
      <c r="AV33" s="392"/>
      <c r="AW33" s="392"/>
      <c r="AX33" s="392"/>
      <c r="AY33" s="393"/>
    </row>
    <row r="34" spans="2:51">
      <c r="B34" s="207">
        <v>14</v>
      </c>
      <c r="C34" s="208"/>
      <c r="D34" s="122"/>
      <c r="E34" s="123"/>
      <c r="F34" s="123"/>
      <c r="G34" s="123"/>
      <c r="H34" s="124"/>
      <c r="I34" s="122"/>
      <c r="J34" s="123"/>
      <c r="K34" s="123"/>
      <c r="L34" s="124"/>
      <c r="M34" s="209"/>
      <c r="N34" s="210"/>
      <c r="O34" s="210"/>
      <c r="P34" s="210"/>
      <c r="Q34" s="211"/>
      <c r="R34" s="212" t="str">
        <f t="shared" si="1"/>
        <v/>
      </c>
      <c r="S34" s="212"/>
      <c r="T34" s="212"/>
      <c r="U34" s="212"/>
      <c r="V34" s="212"/>
      <c r="W34" s="206"/>
      <c r="X34" s="206"/>
      <c r="Y34" s="206"/>
      <c r="Z34" s="206"/>
      <c r="AA34" s="206"/>
      <c r="AB34" s="206"/>
      <c r="AC34" s="206"/>
      <c r="AD34" s="206"/>
      <c r="AE34" s="206"/>
      <c r="AF34" s="206"/>
      <c r="AG34" s="206"/>
      <c r="AH34" s="206"/>
      <c r="AI34" s="206"/>
      <c r="AJ34" s="206"/>
      <c r="AK34" s="206"/>
      <c r="AL34" s="206"/>
      <c r="AM34" s="206"/>
      <c r="AN34" s="206"/>
      <c r="AO34" s="391"/>
      <c r="AP34" s="392"/>
      <c r="AQ34" s="392"/>
      <c r="AR34" s="392"/>
      <c r="AS34" s="392"/>
      <c r="AT34" s="392"/>
      <c r="AU34" s="392"/>
      <c r="AV34" s="392"/>
      <c r="AW34" s="392"/>
      <c r="AX34" s="392"/>
      <c r="AY34" s="393"/>
    </row>
    <row r="35" spans="2:51">
      <c r="B35" s="207">
        <v>15</v>
      </c>
      <c r="C35" s="208"/>
      <c r="D35" s="122"/>
      <c r="E35" s="123"/>
      <c r="F35" s="123"/>
      <c r="G35" s="123"/>
      <c r="H35" s="124"/>
      <c r="I35" s="122"/>
      <c r="J35" s="123"/>
      <c r="K35" s="123"/>
      <c r="L35" s="124"/>
      <c r="M35" s="209"/>
      <c r="N35" s="210"/>
      <c r="O35" s="210"/>
      <c r="P35" s="210"/>
      <c r="Q35" s="211"/>
      <c r="R35" s="212" t="str">
        <f t="shared" si="1"/>
        <v/>
      </c>
      <c r="S35" s="212"/>
      <c r="T35" s="212"/>
      <c r="U35" s="212"/>
      <c r="V35" s="212"/>
      <c r="W35" s="206"/>
      <c r="X35" s="206"/>
      <c r="Y35" s="206"/>
      <c r="Z35" s="206"/>
      <c r="AA35" s="206"/>
      <c r="AB35" s="206"/>
      <c r="AC35" s="206"/>
      <c r="AD35" s="206"/>
      <c r="AE35" s="206"/>
      <c r="AF35" s="206"/>
      <c r="AG35" s="206"/>
      <c r="AH35" s="206"/>
      <c r="AI35" s="206"/>
      <c r="AJ35" s="206"/>
      <c r="AK35" s="206"/>
      <c r="AL35" s="206"/>
      <c r="AM35" s="206"/>
      <c r="AN35" s="206"/>
      <c r="AO35" s="391"/>
      <c r="AP35" s="392"/>
      <c r="AQ35" s="392"/>
      <c r="AR35" s="392"/>
      <c r="AS35" s="392"/>
      <c r="AT35" s="392"/>
      <c r="AU35" s="392"/>
      <c r="AV35" s="392"/>
      <c r="AW35" s="392"/>
      <c r="AX35" s="392"/>
      <c r="AY35" s="393"/>
    </row>
    <row r="36" spans="2:51">
      <c r="B36" s="207">
        <v>16</v>
      </c>
      <c r="C36" s="208"/>
      <c r="D36" s="122"/>
      <c r="E36" s="123"/>
      <c r="F36" s="123"/>
      <c r="G36" s="123"/>
      <c r="H36" s="124"/>
      <c r="I36" s="122"/>
      <c r="J36" s="123"/>
      <c r="K36" s="123"/>
      <c r="L36" s="124"/>
      <c r="M36" s="209"/>
      <c r="N36" s="210"/>
      <c r="O36" s="210"/>
      <c r="P36" s="210"/>
      <c r="Q36" s="211"/>
      <c r="R36" s="212" t="str">
        <f t="shared" si="1"/>
        <v/>
      </c>
      <c r="S36" s="212"/>
      <c r="T36" s="212"/>
      <c r="U36" s="212"/>
      <c r="V36" s="212"/>
      <c r="W36" s="206"/>
      <c r="X36" s="206"/>
      <c r="Y36" s="206"/>
      <c r="Z36" s="206"/>
      <c r="AA36" s="206"/>
      <c r="AB36" s="206"/>
      <c r="AC36" s="206"/>
      <c r="AD36" s="206"/>
      <c r="AE36" s="206"/>
      <c r="AF36" s="206"/>
      <c r="AG36" s="206"/>
      <c r="AH36" s="206"/>
      <c r="AI36" s="206"/>
      <c r="AJ36" s="206"/>
      <c r="AK36" s="206"/>
      <c r="AL36" s="206"/>
      <c r="AM36" s="206"/>
      <c r="AN36" s="206"/>
      <c r="AO36" s="391"/>
      <c r="AP36" s="392"/>
      <c r="AQ36" s="392"/>
      <c r="AR36" s="392"/>
      <c r="AS36" s="392"/>
      <c r="AT36" s="392"/>
      <c r="AU36" s="392"/>
      <c r="AV36" s="392"/>
      <c r="AW36" s="392"/>
      <c r="AX36" s="392"/>
      <c r="AY36" s="393"/>
    </row>
    <row r="37" spans="2:51">
      <c r="B37" s="207">
        <v>17</v>
      </c>
      <c r="C37" s="208"/>
      <c r="D37" s="122"/>
      <c r="E37" s="123"/>
      <c r="F37" s="123"/>
      <c r="G37" s="123"/>
      <c r="H37" s="124"/>
      <c r="I37" s="122"/>
      <c r="J37" s="123"/>
      <c r="K37" s="123"/>
      <c r="L37" s="124"/>
      <c r="M37" s="209"/>
      <c r="N37" s="210"/>
      <c r="O37" s="210"/>
      <c r="P37" s="210"/>
      <c r="Q37" s="211"/>
      <c r="R37" s="212" t="str">
        <f t="shared" si="1"/>
        <v/>
      </c>
      <c r="S37" s="212"/>
      <c r="T37" s="212"/>
      <c r="U37" s="212"/>
      <c r="V37" s="212"/>
      <c r="W37" s="206"/>
      <c r="X37" s="206"/>
      <c r="Y37" s="206"/>
      <c r="Z37" s="206"/>
      <c r="AA37" s="206"/>
      <c r="AB37" s="206"/>
      <c r="AC37" s="206"/>
      <c r="AD37" s="206"/>
      <c r="AE37" s="206"/>
      <c r="AF37" s="206"/>
      <c r="AG37" s="206"/>
      <c r="AH37" s="206"/>
      <c r="AI37" s="206"/>
      <c r="AJ37" s="206"/>
      <c r="AK37" s="206"/>
      <c r="AL37" s="206"/>
      <c r="AM37" s="206"/>
      <c r="AN37" s="206"/>
      <c r="AO37" s="391"/>
      <c r="AP37" s="392"/>
      <c r="AQ37" s="392"/>
      <c r="AR37" s="392"/>
      <c r="AS37" s="392"/>
      <c r="AT37" s="392"/>
      <c r="AU37" s="392"/>
      <c r="AV37" s="392"/>
      <c r="AW37" s="392"/>
      <c r="AX37" s="392"/>
      <c r="AY37" s="393"/>
    </row>
    <row r="38" spans="2:51">
      <c r="B38" s="207">
        <v>18</v>
      </c>
      <c r="C38" s="208"/>
      <c r="D38" s="122"/>
      <c r="E38" s="123"/>
      <c r="F38" s="123"/>
      <c r="G38" s="123"/>
      <c r="H38" s="124"/>
      <c r="I38" s="122"/>
      <c r="J38" s="123"/>
      <c r="K38" s="123"/>
      <c r="L38" s="124"/>
      <c r="M38" s="209"/>
      <c r="N38" s="210"/>
      <c r="O38" s="210"/>
      <c r="P38" s="210"/>
      <c r="Q38" s="211"/>
      <c r="R38" s="212" t="str">
        <f t="shared" si="1"/>
        <v/>
      </c>
      <c r="S38" s="212"/>
      <c r="T38" s="212"/>
      <c r="U38" s="212"/>
      <c r="V38" s="212"/>
      <c r="W38" s="206"/>
      <c r="X38" s="206"/>
      <c r="Y38" s="206"/>
      <c r="Z38" s="206"/>
      <c r="AA38" s="206"/>
      <c r="AB38" s="206"/>
      <c r="AC38" s="206"/>
      <c r="AD38" s="206"/>
      <c r="AE38" s="206"/>
      <c r="AF38" s="206"/>
      <c r="AG38" s="206"/>
      <c r="AH38" s="206"/>
      <c r="AI38" s="206"/>
      <c r="AJ38" s="206"/>
      <c r="AK38" s="206"/>
      <c r="AL38" s="206"/>
      <c r="AM38" s="206"/>
      <c r="AN38" s="206"/>
      <c r="AO38" s="391"/>
      <c r="AP38" s="392"/>
      <c r="AQ38" s="392"/>
      <c r="AR38" s="392"/>
      <c r="AS38" s="392"/>
      <c r="AT38" s="392"/>
      <c r="AU38" s="392"/>
      <c r="AV38" s="392"/>
      <c r="AW38" s="392"/>
      <c r="AX38" s="392"/>
      <c r="AY38" s="393"/>
    </row>
    <row r="39" spans="2:51" ht="14.25" customHeight="1">
      <c r="B39" s="207">
        <v>19</v>
      </c>
      <c r="C39" s="208"/>
      <c r="D39" s="122"/>
      <c r="E39" s="123"/>
      <c r="F39" s="123"/>
      <c r="G39" s="123"/>
      <c r="H39" s="124"/>
      <c r="I39" s="122"/>
      <c r="J39" s="123"/>
      <c r="K39" s="123"/>
      <c r="L39" s="124"/>
      <c r="M39" s="209"/>
      <c r="N39" s="210"/>
      <c r="O39" s="210"/>
      <c r="P39" s="210"/>
      <c r="Q39" s="211"/>
      <c r="R39" s="212" t="str">
        <f t="shared" si="1"/>
        <v/>
      </c>
      <c r="S39" s="212"/>
      <c r="T39" s="212"/>
      <c r="U39" s="212"/>
      <c r="V39" s="212"/>
      <c r="W39" s="206"/>
      <c r="X39" s="206"/>
      <c r="Y39" s="206"/>
      <c r="Z39" s="206"/>
      <c r="AA39" s="206"/>
      <c r="AB39" s="206"/>
      <c r="AC39" s="206"/>
      <c r="AD39" s="206"/>
      <c r="AE39" s="206"/>
      <c r="AF39" s="206"/>
      <c r="AG39" s="206"/>
      <c r="AH39" s="206"/>
      <c r="AI39" s="206"/>
      <c r="AJ39" s="206"/>
      <c r="AK39" s="206"/>
      <c r="AL39" s="206"/>
      <c r="AM39" s="206"/>
      <c r="AN39" s="206"/>
      <c r="AO39" s="391"/>
      <c r="AP39" s="392"/>
      <c r="AQ39" s="392"/>
      <c r="AR39" s="392"/>
      <c r="AS39" s="392"/>
      <c r="AT39" s="392"/>
      <c r="AU39" s="392"/>
      <c r="AV39" s="392"/>
      <c r="AW39" s="392"/>
      <c r="AX39" s="392"/>
      <c r="AY39" s="393"/>
    </row>
    <row r="40" spans="2:51">
      <c r="B40" s="207">
        <v>20</v>
      </c>
      <c r="C40" s="208"/>
      <c r="D40" s="122"/>
      <c r="E40" s="123"/>
      <c r="F40" s="123"/>
      <c r="G40" s="123"/>
      <c r="H40" s="124"/>
      <c r="I40" s="122"/>
      <c r="J40" s="123"/>
      <c r="K40" s="123"/>
      <c r="L40" s="124"/>
      <c r="M40" s="209"/>
      <c r="N40" s="210"/>
      <c r="O40" s="210"/>
      <c r="P40" s="210"/>
      <c r="Q40" s="211"/>
      <c r="R40" s="212" t="str">
        <f t="shared" si="1"/>
        <v/>
      </c>
      <c r="S40" s="212"/>
      <c r="T40" s="212"/>
      <c r="U40" s="212"/>
      <c r="V40" s="212"/>
      <c r="W40" s="206"/>
      <c r="X40" s="206"/>
      <c r="Y40" s="206"/>
      <c r="Z40" s="206"/>
      <c r="AA40" s="206"/>
      <c r="AB40" s="206"/>
      <c r="AC40" s="206"/>
      <c r="AD40" s="206"/>
      <c r="AE40" s="206"/>
      <c r="AF40" s="206"/>
      <c r="AG40" s="206"/>
      <c r="AH40" s="206"/>
      <c r="AI40" s="206"/>
      <c r="AJ40" s="206"/>
      <c r="AK40" s="206"/>
      <c r="AL40" s="206"/>
      <c r="AM40" s="206"/>
      <c r="AN40" s="206"/>
      <c r="AO40" s="391"/>
      <c r="AP40" s="392"/>
      <c r="AQ40" s="392"/>
      <c r="AR40" s="392"/>
      <c r="AS40" s="392"/>
      <c r="AT40" s="392"/>
      <c r="AU40" s="392"/>
      <c r="AV40" s="392"/>
      <c r="AW40" s="392"/>
      <c r="AX40" s="392"/>
      <c r="AY40" s="393"/>
    </row>
    <row r="41" spans="2:51">
      <c r="B41" s="207">
        <v>21</v>
      </c>
      <c r="C41" s="208"/>
      <c r="D41" s="122"/>
      <c r="E41" s="123"/>
      <c r="F41" s="123"/>
      <c r="G41" s="123"/>
      <c r="H41" s="124"/>
      <c r="I41" s="122"/>
      <c r="J41" s="123"/>
      <c r="K41" s="123"/>
      <c r="L41" s="124"/>
      <c r="M41" s="209"/>
      <c r="N41" s="210"/>
      <c r="O41" s="210"/>
      <c r="P41" s="210"/>
      <c r="Q41" s="211"/>
      <c r="R41" s="212" t="str">
        <f t="shared" si="0"/>
        <v/>
      </c>
      <c r="S41" s="212"/>
      <c r="T41" s="212"/>
      <c r="U41" s="212"/>
      <c r="V41" s="212"/>
      <c r="W41" s="206"/>
      <c r="X41" s="206"/>
      <c r="Y41" s="206"/>
      <c r="Z41" s="206"/>
      <c r="AA41" s="206"/>
      <c r="AB41" s="206"/>
      <c r="AC41" s="206"/>
      <c r="AD41" s="206"/>
      <c r="AE41" s="206"/>
      <c r="AF41" s="206"/>
      <c r="AG41" s="206"/>
      <c r="AH41" s="206"/>
      <c r="AI41" s="206"/>
      <c r="AJ41" s="206"/>
      <c r="AK41" s="206"/>
      <c r="AL41" s="206"/>
      <c r="AM41" s="206"/>
      <c r="AN41" s="206"/>
      <c r="AO41" s="391"/>
      <c r="AP41" s="392"/>
      <c r="AQ41" s="392"/>
      <c r="AR41" s="392"/>
      <c r="AS41" s="392"/>
      <c r="AT41" s="392"/>
      <c r="AU41" s="392"/>
      <c r="AV41" s="392"/>
      <c r="AW41" s="392"/>
      <c r="AX41" s="392"/>
      <c r="AY41" s="393"/>
    </row>
    <row r="42" spans="2:51" ht="14.25" customHeight="1">
      <c r="B42" s="207">
        <v>22</v>
      </c>
      <c r="C42" s="208"/>
      <c r="D42" s="122"/>
      <c r="E42" s="123"/>
      <c r="F42" s="123"/>
      <c r="G42" s="123"/>
      <c r="H42" s="124"/>
      <c r="I42" s="122"/>
      <c r="J42" s="123"/>
      <c r="K42" s="123"/>
      <c r="L42" s="124"/>
      <c r="M42" s="209"/>
      <c r="N42" s="210"/>
      <c r="O42" s="210"/>
      <c r="P42" s="210"/>
      <c r="Q42" s="211"/>
      <c r="R42" s="212" t="str">
        <f t="shared" si="0"/>
        <v/>
      </c>
      <c r="S42" s="212"/>
      <c r="T42" s="212"/>
      <c r="U42" s="212"/>
      <c r="V42" s="212"/>
      <c r="W42" s="206"/>
      <c r="X42" s="206"/>
      <c r="Y42" s="206"/>
      <c r="Z42" s="206"/>
      <c r="AA42" s="206"/>
      <c r="AB42" s="206"/>
      <c r="AC42" s="206"/>
      <c r="AD42" s="206"/>
      <c r="AE42" s="206"/>
      <c r="AF42" s="206"/>
      <c r="AG42" s="206"/>
      <c r="AH42" s="206"/>
      <c r="AI42" s="206"/>
      <c r="AJ42" s="206"/>
      <c r="AK42" s="206"/>
      <c r="AL42" s="206"/>
      <c r="AM42" s="206"/>
      <c r="AN42" s="206"/>
      <c r="AO42" s="391"/>
      <c r="AP42" s="392"/>
      <c r="AQ42" s="392"/>
      <c r="AR42" s="392"/>
      <c r="AS42" s="392"/>
      <c r="AT42" s="392"/>
      <c r="AU42" s="392"/>
      <c r="AV42" s="392"/>
      <c r="AW42" s="392"/>
      <c r="AX42" s="392"/>
      <c r="AY42" s="393"/>
    </row>
    <row r="43" spans="2:51">
      <c r="B43" s="207">
        <v>23</v>
      </c>
      <c r="C43" s="208"/>
      <c r="D43" s="122"/>
      <c r="E43" s="123"/>
      <c r="F43" s="123"/>
      <c r="G43" s="123"/>
      <c r="H43" s="124"/>
      <c r="I43" s="122"/>
      <c r="J43" s="123"/>
      <c r="K43" s="123"/>
      <c r="L43" s="124"/>
      <c r="M43" s="209"/>
      <c r="N43" s="210"/>
      <c r="O43" s="210"/>
      <c r="P43" s="210"/>
      <c r="Q43" s="211"/>
      <c r="R43" s="212" t="str">
        <f t="shared" si="0"/>
        <v/>
      </c>
      <c r="S43" s="212"/>
      <c r="T43" s="212"/>
      <c r="U43" s="212"/>
      <c r="V43" s="212"/>
      <c r="W43" s="206"/>
      <c r="X43" s="206"/>
      <c r="Y43" s="206"/>
      <c r="Z43" s="206"/>
      <c r="AA43" s="206"/>
      <c r="AB43" s="206"/>
      <c r="AC43" s="206"/>
      <c r="AD43" s="206"/>
      <c r="AE43" s="206"/>
      <c r="AF43" s="206"/>
      <c r="AG43" s="206"/>
      <c r="AH43" s="206"/>
      <c r="AI43" s="206"/>
      <c r="AJ43" s="206"/>
      <c r="AK43" s="206"/>
      <c r="AL43" s="206"/>
      <c r="AM43" s="206"/>
      <c r="AN43" s="206"/>
      <c r="AO43" s="391"/>
      <c r="AP43" s="392"/>
      <c r="AQ43" s="392"/>
      <c r="AR43" s="392"/>
      <c r="AS43" s="392"/>
      <c r="AT43" s="392"/>
      <c r="AU43" s="392"/>
      <c r="AV43" s="392"/>
      <c r="AW43" s="392"/>
      <c r="AX43" s="392"/>
      <c r="AY43" s="393"/>
    </row>
    <row r="44" spans="2:51">
      <c r="B44" s="207">
        <v>24</v>
      </c>
      <c r="C44" s="208"/>
      <c r="D44" s="122"/>
      <c r="E44" s="123"/>
      <c r="F44" s="123"/>
      <c r="G44" s="123"/>
      <c r="H44" s="124"/>
      <c r="I44" s="122"/>
      <c r="J44" s="123"/>
      <c r="K44" s="123"/>
      <c r="L44" s="124"/>
      <c r="M44" s="209"/>
      <c r="N44" s="210"/>
      <c r="O44" s="210"/>
      <c r="P44" s="210"/>
      <c r="Q44" s="211"/>
      <c r="R44" s="212" t="str">
        <f t="shared" si="0"/>
        <v/>
      </c>
      <c r="S44" s="212"/>
      <c r="T44" s="212"/>
      <c r="U44" s="212"/>
      <c r="V44" s="212"/>
      <c r="W44" s="206"/>
      <c r="X44" s="206"/>
      <c r="Y44" s="206"/>
      <c r="Z44" s="206"/>
      <c r="AA44" s="206"/>
      <c r="AB44" s="206"/>
      <c r="AC44" s="206"/>
      <c r="AD44" s="206"/>
      <c r="AE44" s="206"/>
      <c r="AF44" s="206"/>
      <c r="AG44" s="206"/>
      <c r="AH44" s="206"/>
      <c r="AI44" s="206"/>
      <c r="AJ44" s="206"/>
      <c r="AK44" s="206"/>
      <c r="AL44" s="206"/>
      <c r="AM44" s="206"/>
      <c r="AN44" s="206"/>
      <c r="AO44" s="391"/>
      <c r="AP44" s="392"/>
      <c r="AQ44" s="392"/>
      <c r="AR44" s="392"/>
      <c r="AS44" s="392"/>
      <c r="AT44" s="392"/>
      <c r="AU44" s="392"/>
      <c r="AV44" s="392"/>
      <c r="AW44" s="392"/>
      <c r="AX44" s="392"/>
      <c r="AY44" s="393"/>
    </row>
    <row r="45" spans="2:51">
      <c r="B45" s="207">
        <v>25</v>
      </c>
      <c r="C45" s="208"/>
      <c r="D45" s="122"/>
      <c r="E45" s="123"/>
      <c r="F45" s="123"/>
      <c r="G45" s="123"/>
      <c r="H45" s="124"/>
      <c r="I45" s="122"/>
      <c r="J45" s="123"/>
      <c r="K45" s="123"/>
      <c r="L45" s="124"/>
      <c r="M45" s="209"/>
      <c r="N45" s="210"/>
      <c r="O45" s="210"/>
      <c r="P45" s="210"/>
      <c r="Q45" s="211"/>
      <c r="R45" s="212" t="str">
        <f t="shared" si="0"/>
        <v/>
      </c>
      <c r="S45" s="212"/>
      <c r="T45" s="212"/>
      <c r="U45" s="212"/>
      <c r="V45" s="212"/>
      <c r="W45" s="206"/>
      <c r="X45" s="206"/>
      <c r="Y45" s="206"/>
      <c r="Z45" s="206"/>
      <c r="AA45" s="206"/>
      <c r="AB45" s="206"/>
      <c r="AC45" s="206"/>
      <c r="AD45" s="206"/>
      <c r="AE45" s="206"/>
      <c r="AF45" s="206"/>
      <c r="AG45" s="206"/>
      <c r="AH45" s="206"/>
      <c r="AI45" s="206"/>
      <c r="AJ45" s="206"/>
      <c r="AK45" s="206"/>
      <c r="AL45" s="206"/>
      <c r="AM45" s="206"/>
      <c r="AN45" s="206"/>
      <c r="AO45" s="391"/>
      <c r="AP45" s="392"/>
      <c r="AQ45" s="392"/>
      <c r="AR45" s="392"/>
      <c r="AS45" s="392"/>
      <c r="AT45" s="392"/>
      <c r="AU45" s="392"/>
      <c r="AV45" s="392"/>
      <c r="AW45" s="392"/>
      <c r="AX45" s="392"/>
      <c r="AY45" s="393"/>
    </row>
    <row r="46" spans="2:51">
      <c r="B46" s="207">
        <v>26</v>
      </c>
      <c r="C46" s="208"/>
      <c r="D46" s="122"/>
      <c r="E46" s="123"/>
      <c r="F46" s="123"/>
      <c r="G46" s="123"/>
      <c r="H46" s="124"/>
      <c r="I46" s="122"/>
      <c r="J46" s="123"/>
      <c r="K46" s="123"/>
      <c r="L46" s="124"/>
      <c r="M46" s="209"/>
      <c r="N46" s="210"/>
      <c r="O46" s="210"/>
      <c r="P46" s="210"/>
      <c r="Q46" s="211"/>
      <c r="R46" s="212" t="str">
        <f t="shared" si="0"/>
        <v/>
      </c>
      <c r="S46" s="212"/>
      <c r="T46" s="212"/>
      <c r="U46" s="212"/>
      <c r="V46" s="212"/>
      <c r="W46" s="206"/>
      <c r="X46" s="206"/>
      <c r="Y46" s="206"/>
      <c r="Z46" s="206"/>
      <c r="AA46" s="206"/>
      <c r="AB46" s="206"/>
      <c r="AC46" s="206"/>
      <c r="AD46" s="206"/>
      <c r="AE46" s="206"/>
      <c r="AF46" s="206"/>
      <c r="AG46" s="206"/>
      <c r="AH46" s="206"/>
      <c r="AI46" s="206"/>
      <c r="AJ46" s="206"/>
      <c r="AK46" s="206"/>
      <c r="AL46" s="206"/>
      <c r="AM46" s="206"/>
      <c r="AN46" s="206"/>
      <c r="AO46" s="391"/>
      <c r="AP46" s="392"/>
      <c r="AQ46" s="392"/>
      <c r="AR46" s="392"/>
      <c r="AS46" s="392"/>
      <c r="AT46" s="392"/>
      <c r="AU46" s="392"/>
      <c r="AV46" s="392"/>
      <c r="AW46" s="392"/>
      <c r="AX46" s="392"/>
      <c r="AY46" s="393"/>
    </row>
    <row r="47" spans="2:51">
      <c r="B47" s="207">
        <v>27</v>
      </c>
      <c r="C47" s="208"/>
      <c r="D47" s="122"/>
      <c r="E47" s="123"/>
      <c r="F47" s="123"/>
      <c r="G47" s="123"/>
      <c r="H47" s="124"/>
      <c r="I47" s="122"/>
      <c r="J47" s="123"/>
      <c r="K47" s="123"/>
      <c r="L47" s="124"/>
      <c r="M47" s="209"/>
      <c r="N47" s="210"/>
      <c r="O47" s="210"/>
      <c r="P47" s="210"/>
      <c r="Q47" s="211"/>
      <c r="R47" s="212" t="str">
        <f t="shared" si="0"/>
        <v/>
      </c>
      <c r="S47" s="212"/>
      <c r="T47" s="212"/>
      <c r="U47" s="212"/>
      <c r="V47" s="212"/>
      <c r="W47" s="206"/>
      <c r="X47" s="206"/>
      <c r="Y47" s="206"/>
      <c r="Z47" s="206"/>
      <c r="AA47" s="206"/>
      <c r="AB47" s="206"/>
      <c r="AC47" s="206"/>
      <c r="AD47" s="206"/>
      <c r="AE47" s="206"/>
      <c r="AF47" s="206"/>
      <c r="AG47" s="206"/>
      <c r="AH47" s="206"/>
      <c r="AI47" s="206"/>
      <c r="AJ47" s="206"/>
      <c r="AK47" s="206"/>
      <c r="AL47" s="206"/>
      <c r="AM47" s="206"/>
      <c r="AN47" s="206"/>
      <c r="AO47" s="391"/>
      <c r="AP47" s="392"/>
      <c r="AQ47" s="392"/>
      <c r="AR47" s="392"/>
      <c r="AS47" s="392"/>
      <c r="AT47" s="392"/>
      <c r="AU47" s="392"/>
      <c r="AV47" s="392"/>
      <c r="AW47" s="392"/>
      <c r="AX47" s="392"/>
      <c r="AY47" s="393"/>
    </row>
    <row r="48" spans="2:51">
      <c r="B48" s="207">
        <v>28</v>
      </c>
      <c r="C48" s="208"/>
      <c r="D48" s="122"/>
      <c r="E48" s="123"/>
      <c r="F48" s="123"/>
      <c r="G48" s="123"/>
      <c r="H48" s="124"/>
      <c r="I48" s="122"/>
      <c r="J48" s="123"/>
      <c r="K48" s="123"/>
      <c r="L48" s="124"/>
      <c r="M48" s="209"/>
      <c r="N48" s="210"/>
      <c r="O48" s="210"/>
      <c r="P48" s="210"/>
      <c r="Q48" s="211"/>
      <c r="R48" s="212" t="str">
        <f t="shared" si="0"/>
        <v/>
      </c>
      <c r="S48" s="212"/>
      <c r="T48" s="212"/>
      <c r="U48" s="212"/>
      <c r="V48" s="212"/>
      <c r="W48" s="206"/>
      <c r="X48" s="206"/>
      <c r="Y48" s="206"/>
      <c r="Z48" s="206"/>
      <c r="AA48" s="206"/>
      <c r="AB48" s="206"/>
      <c r="AC48" s="206"/>
      <c r="AD48" s="206"/>
      <c r="AE48" s="206"/>
      <c r="AF48" s="206"/>
      <c r="AG48" s="206"/>
      <c r="AH48" s="206"/>
      <c r="AI48" s="206"/>
      <c r="AJ48" s="206"/>
      <c r="AK48" s="206"/>
      <c r="AL48" s="206"/>
      <c r="AM48" s="206"/>
      <c r="AN48" s="206"/>
      <c r="AO48" s="391"/>
      <c r="AP48" s="392"/>
      <c r="AQ48" s="392"/>
      <c r="AR48" s="392"/>
      <c r="AS48" s="392"/>
      <c r="AT48" s="392"/>
      <c r="AU48" s="392"/>
      <c r="AV48" s="392"/>
      <c r="AW48" s="392"/>
      <c r="AX48" s="392"/>
      <c r="AY48" s="393"/>
    </row>
    <row r="49" spans="1:58" ht="14.25" customHeight="1">
      <c r="B49" s="207">
        <v>29</v>
      </c>
      <c r="C49" s="208"/>
      <c r="D49" s="122"/>
      <c r="E49" s="123"/>
      <c r="F49" s="123"/>
      <c r="G49" s="123"/>
      <c r="H49" s="124"/>
      <c r="I49" s="122"/>
      <c r="J49" s="123"/>
      <c r="K49" s="123"/>
      <c r="L49" s="124"/>
      <c r="M49" s="209"/>
      <c r="N49" s="210"/>
      <c r="O49" s="210"/>
      <c r="P49" s="210"/>
      <c r="Q49" s="211"/>
      <c r="R49" s="212" t="str">
        <f t="shared" si="0"/>
        <v/>
      </c>
      <c r="S49" s="212"/>
      <c r="T49" s="212"/>
      <c r="U49" s="212"/>
      <c r="V49" s="212"/>
      <c r="W49" s="206"/>
      <c r="X49" s="206"/>
      <c r="Y49" s="206"/>
      <c r="Z49" s="206"/>
      <c r="AA49" s="206"/>
      <c r="AB49" s="206"/>
      <c r="AC49" s="206"/>
      <c r="AD49" s="206"/>
      <c r="AE49" s="206"/>
      <c r="AF49" s="206"/>
      <c r="AG49" s="206"/>
      <c r="AH49" s="206"/>
      <c r="AI49" s="206"/>
      <c r="AJ49" s="206"/>
      <c r="AK49" s="206"/>
      <c r="AL49" s="206"/>
      <c r="AM49" s="206"/>
      <c r="AN49" s="206"/>
      <c r="AO49" s="391"/>
      <c r="AP49" s="392"/>
      <c r="AQ49" s="392"/>
      <c r="AR49" s="392"/>
      <c r="AS49" s="392"/>
      <c r="AT49" s="392"/>
      <c r="AU49" s="392"/>
      <c r="AV49" s="392"/>
      <c r="AW49" s="392"/>
      <c r="AX49" s="392"/>
      <c r="AY49" s="393"/>
    </row>
    <row r="50" spans="1:58">
      <c r="B50" s="207">
        <v>30</v>
      </c>
      <c r="C50" s="208"/>
      <c r="D50" s="122"/>
      <c r="E50" s="123"/>
      <c r="F50" s="123"/>
      <c r="G50" s="123"/>
      <c r="H50" s="124"/>
      <c r="I50" s="122"/>
      <c r="J50" s="123"/>
      <c r="K50" s="123"/>
      <c r="L50" s="124"/>
      <c r="M50" s="209"/>
      <c r="N50" s="210"/>
      <c r="O50" s="210"/>
      <c r="P50" s="210"/>
      <c r="Q50" s="211"/>
      <c r="R50" s="212" t="str">
        <f t="shared" si="0"/>
        <v/>
      </c>
      <c r="S50" s="212"/>
      <c r="T50" s="212"/>
      <c r="U50" s="212"/>
      <c r="V50" s="212"/>
      <c r="W50" s="206"/>
      <c r="X50" s="206"/>
      <c r="Y50" s="206"/>
      <c r="Z50" s="206"/>
      <c r="AA50" s="206"/>
      <c r="AB50" s="206"/>
      <c r="AC50" s="206"/>
      <c r="AD50" s="206"/>
      <c r="AE50" s="206"/>
      <c r="AF50" s="206"/>
      <c r="AG50" s="206"/>
      <c r="AH50" s="206"/>
      <c r="AI50" s="206"/>
      <c r="AJ50" s="206"/>
      <c r="AK50" s="206"/>
      <c r="AL50" s="206"/>
      <c r="AM50" s="206"/>
      <c r="AN50" s="206"/>
      <c r="AO50" s="391"/>
      <c r="AP50" s="392"/>
      <c r="AQ50" s="392"/>
      <c r="AR50" s="392"/>
      <c r="AS50" s="392"/>
      <c r="AT50" s="392"/>
      <c r="AU50" s="392"/>
      <c r="AV50" s="392"/>
      <c r="AW50" s="392"/>
      <c r="AX50" s="392"/>
      <c r="AY50" s="393"/>
    </row>
    <row r="51" spans="1:58">
      <c r="B51" s="214"/>
      <c r="C51" s="214"/>
      <c r="T51" s="13"/>
      <c r="U51" s="13"/>
      <c r="V51" s="13"/>
      <c r="W51" s="13"/>
      <c r="X51" s="13"/>
    </row>
    <row r="52" spans="1:58">
      <c r="B52" s="14"/>
      <c r="C52" s="14"/>
      <c r="T52" s="13"/>
      <c r="U52" s="13"/>
      <c r="V52" s="13"/>
      <c r="W52" s="13"/>
      <c r="X52" s="13"/>
    </row>
    <row r="53" spans="1:58">
      <c r="B53" s="1"/>
      <c r="T53" s="13"/>
      <c r="U53" s="13"/>
      <c r="V53" s="13"/>
      <c r="W53" s="13"/>
      <c r="X53" s="13"/>
    </row>
    <row r="54" spans="1:58" ht="3.75" customHeight="1">
      <c r="B54" s="15"/>
      <c r="C54" s="15"/>
      <c r="D54" s="15"/>
      <c r="E54" s="15"/>
      <c r="F54" s="15"/>
      <c r="G54" s="15"/>
      <c r="H54" s="15"/>
      <c r="I54" s="15"/>
      <c r="J54" s="15"/>
      <c r="K54" s="15"/>
      <c r="L54" s="15"/>
      <c r="M54" s="15"/>
      <c r="N54" s="15"/>
      <c r="O54" s="15"/>
      <c r="P54" s="15"/>
      <c r="Q54" s="15"/>
      <c r="R54" s="15"/>
      <c r="S54" s="15"/>
    </row>
    <row r="55" spans="1:58">
      <c r="B55" s="216" t="s">
        <v>66</v>
      </c>
      <c r="C55" s="216"/>
      <c r="D55" s="216"/>
      <c r="E55" s="216"/>
      <c r="F55" s="216"/>
      <c r="G55" s="216"/>
      <c r="H55" s="216"/>
      <c r="I55" s="217"/>
      <c r="J55" s="190" t="s">
        <v>45</v>
      </c>
      <c r="K55" s="190"/>
      <c r="L55" s="190"/>
      <c r="M55" s="190"/>
      <c r="N55" s="190"/>
      <c r="O55" s="215">
        <f>SUM(BB57:BD66)*$BC$15</f>
        <v>5641030</v>
      </c>
      <c r="P55" s="215"/>
      <c r="Q55" s="215"/>
      <c r="R55" s="215"/>
      <c r="S55" s="215"/>
      <c r="T55" s="215"/>
      <c r="AA55" s="125" t="s">
        <v>67</v>
      </c>
      <c r="AB55" s="125"/>
      <c r="AC55" s="125"/>
      <c r="AD55" s="125"/>
      <c r="AE55" s="125"/>
      <c r="AF55" s="125"/>
      <c r="AG55" s="125" t="s">
        <v>68</v>
      </c>
      <c r="AH55" s="125"/>
      <c r="AI55" s="125"/>
      <c r="AJ55" s="125"/>
      <c r="AK55" s="125"/>
      <c r="AL55" s="125"/>
      <c r="AM55" s="125" t="s">
        <v>69</v>
      </c>
      <c r="AN55" s="125"/>
      <c r="AO55" s="125"/>
      <c r="AP55" s="125"/>
      <c r="AQ55" s="125"/>
      <c r="AR55" s="125"/>
      <c r="AY55" s="125" t="s">
        <v>70</v>
      </c>
      <c r="AZ55" s="125"/>
      <c r="BA55" s="125"/>
      <c r="BB55" s="125"/>
      <c r="BC55" s="125"/>
      <c r="BD55" s="125"/>
    </row>
    <row r="56" spans="1:58">
      <c r="A56" s="16"/>
      <c r="B56" s="125" t="s">
        <v>71</v>
      </c>
      <c r="C56" s="125"/>
      <c r="D56" s="125" t="s">
        <v>72</v>
      </c>
      <c r="E56" s="125"/>
      <c r="F56" s="125"/>
      <c r="G56" s="125"/>
      <c r="H56" s="125"/>
      <c r="I56" s="125"/>
      <c r="J56" s="125"/>
      <c r="K56" s="125"/>
      <c r="L56" s="125"/>
      <c r="M56" s="125" t="s">
        <v>73</v>
      </c>
      <c r="N56" s="125"/>
      <c r="O56" s="125"/>
      <c r="P56" s="125"/>
      <c r="Q56" s="125"/>
      <c r="R56" s="125" t="s">
        <v>74</v>
      </c>
      <c r="S56" s="125"/>
      <c r="T56" s="125"/>
      <c r="U56" s="125"/>
      <c r="V56" s="125"/>
      <c r="W56" s="125" t="s">
        <v>75</v>
      </c>
      <c r="X56" s="125"/>
      <c r="Y56" s="125" t="s">
        <v>76</v>
      </c>
      <c r="Z56" s="125"/>
      <c r="AA56" s="125" t="s">
        <v>77</v>
      </c>
      <c r="AB56" s="125"/>
      <c r="AC56" s="125"/>
      <c r="AD56" s="125" t="s">
        <v>78</v>
      </c>
      <c r="AE56" s="125"/>
      <c r="AF56" s="125"/>
      <c r="AG56" s="125" t="s">
        <v>77</v>
      </c>
      <c r="AH56" s="125"/>
      <c r="AI56" s="125"/>
      <c r="AJ56" s="125" t="s">
        <v>78</v>
      </c>
      <c r="AK56" s="125"/>
      <c r="AL56" s="125"/>
      <c r="AM56" s="125" t="s">
        <v>77</v>
      </c>
      <c r="AN56" s="125"/>
      <c r="AO56" s="125"/>
      <c r="AP56" s="125" t="s">
        <v>78</v>
      </c>
      <c r="AQ56" s="125"/>
      <c r="AR56" s="125"/>
      <c r="AS56" s="125" t="s">
        <v>79</v>
      </c>
      <c r="AT56" s="125"/>
      <c r="AU56" s="125"/>
      <c r="AV56" s="227" t="s">
        <v>80</v>
      </c>
      <c r="AW56" s="227"/>
      <c r="AX56" s="227"/>
      <c r="AY56" s="227" t="s">
        <v>77</v>
      </c>
      <c r="AZ56" s="227"/>
      <c r="BA56" s="227"/>
      <c r="BB56" s="227" t="s">
        <v>78</v>
      </c>
      <c r="BC56" s="227"/>
      <c r="BD56" s="227"/>
      <c r="BE56" s="227" t="s">
        <v>76</v>
      </c>
      <c r="BF56" s="227"/>
    </row>
    <row r="57" spans="1:58">
      <c r="A57" s="17"/>
      <c r="B57" s="220">
        <v>1</v>
      </c>
      <c r="C57" s="221"/>
      <c r="D57" s="126" t="s">
        <v>81</v>
      </c>
      <c r="E57" s="126"/>
      <c r="F57" s="126"/>
      <c r="G57" s="126"/>
      <c r="H57" s="126"/>
      <c r="I57" s="126"/>
      <c r="J57" s="126"/>
      <c r="K57" s="126"/>
      <c r="L57" s="126"/>
      <c r="M57" s="128" t="s">
        <v>82</v>
      </c>
      <c r="N57" s="128"/>
      <c r="O57" s="128"/>
      <c r="P57" s="128"/>
      <c r="Q57" s="128"/>
      <c r="R57" s="222" t="s">
        <v>83</v>
      </c>
      <c r="S57" s="222"/>
      <c r="T57" s="222"/>
      <c r="U57" s="222"/>
      <c r="V57" s="222"/>
      <c r="W57" s="128">
        <v>1</v>
      </c>
      <c r="X57" s="128"/>
      <c r="Y57" s="128" t="s">
        <v>84</v>
      </c>
      <c r="Z57" s="128"/>
      <c r="AA57" s="223">
        <v>4000000</v>
      </c>
      <c r="AB57" s="223"/>
      <c r="AC57" s="223"/>
      <c r="AD57" s="224">
        <f>IF(D57="","",AA57*W57)</f>
        <v>4000000</v>
      </c>
      <c r="AE57" s="224"/>
      <c r="AF57" s="224"/>
      <c r="AG57" s="224">
        <f>IF(D57="","",AA57*10/100)</f>
        <v>400000</v>
      </c>
      <c r="AH57" s="224"/>
      <c r="AI57" s="224"/>
      <c r="AJ57" s="224">
        <f>IF(D57="","",AG57*W57)</f>
        <v>400000</v>
      </c>
      <c r="AK57" s="224"/>
      <c r="AL57" s="224"/>
      <c r="AM57" s="224">
        <f>IF(D57="","",AA57+AG57)</f>
        <v>4400000</v>
      </c>
      <c r="AN57" s="224"/>
      <c r="AO57" s="224"/>
      <c r="AP57" s="224">
        <f>IF(D57="","",AD57+AJ57)</f>
        <v>4400000</v>
      </c>
      <c r="AQ57" s="224"/>
      <c r="AR57" s="224"/>
      <c r="AS57" s="225">
        <v>45884</v>
      </c>
      <c r="AT57" s="225"/>
      <c r="AU57" s="225"/>
      <c r="AV57" s="226">
        <f>IF(AS57="","",AS57)</f>
        <v>45884</v>
      </c>
      <c r="AW57" s="226"/>
      <c r="AX57" s="226"/>
      <c r="AY57" s="218">
        <f>IF(D57="","",IF($T$11="税込み",AM57,AA57))</f>
        <v>4000000</v>
      </c>
      <c r="AZ57" s="218"/>
      <c r="BA57" s="218"/>
      <c r="BB57" s="218">
        <f>IF(D57="","",IF($T$11="税込み",AP57,AD57))</f>
        <v>4000000</v>
      </c>
      <c r="BC57" s="218"/>
      <c r="BD57" s="218"/>
      <c r="BE57" s="219" t="str">
        <f>IF(Y57="式",W57&amp;Y57,W57&amp;Y57)</f>
        <v>1式</v>
      </c>
      <c r="BF57" s="219"/>
    </row>
    <row r="58" spans="1:58">
      <c r="A58" s="17"/>
      <c r="B58" s="220">
        <v>2</v>
      </c>
      <c r="C58" s="221"/>
      <c r="D58" s="126" t="s">
        <v>85</v>
      </c>
      <c r="E58" s="126"/>
      <c r="F58" s="126"/>
      <c r="G58" s="126"/>
      <c r="H58" s="126"/>
      <c r="I58" s="126"/>
      <c r="J58" s="126"/>
      <c r="K58" s="126"/>
      <c r="L58" s="126"/>
      <c r="M58" s="128" t="s">
        <v>82</v>
      </c>
      <c r="N58" s="128"/>
      <c r="O58" s="128"/>
      <c r="P58" s="128"/>
      <c r="Q58" s="128"/>
      <c r="R58" s="222" t="s">
        <v>86</v>
      </c>
      <c r="S58" s="222"/>
      <c r="T58" s="222"/>
      <c r="U58" s="222"/>
      <c r="V58" s="222"/>
      <c r="W58" s="128">
        <v>1</v>
      </c>
      <c r="X58" s="128"/>
      <c r="Y58" s="128" t="s">
        <v>84</v>
      </c>
      <c r="Z58" s="128"/>
      <c r="AA58" s="223">
        <v>551030</v>
      </c>
      <c r="AB58" s="223"/>
      <c r="AC58" s="223"/>
      <c r="AD58" s="224">
        <f t="shared" ref="AD58:AD61" si="2">IF(D58="","",AA58*W58)</f>
        <v>551030</v>
      </c>
      <c r="AE58" s="224"/>
      <c r="AF58" s="224"/>
      <c r="AG58" s="224">
        <f t="shared" ref="AG58:AG61" si="3">IF(D58="","",AA58*10/100)</f>
        <v>55103</v>
      </c>
      <c r="AH58" s="224"/>
      <c r="AI58" s="224"/>
      <c r="AJ58" s="224">
        <f t="shared" ref="AJ58:AJ61" si="4">IF(D58="","",AG58*W58)</f>
        <v>55103</v>
      </c>
      <c r="AK58" s="224"/>
      <c r="AL58" s="224"/>
      <c r="AM58" s="224">
        <f t="shared" ref="AM58:AM61" si="5">IF(D58="","",AA58+AG58)</f>
        <v>606133</v>
      </c>
      <c r="AN58" s="224"/>
      <c r="AO58" s="224"/>
      <c r="AP58" s="224">
        <f t="shared" ref="AP58:AP61" si="6">IF(D58="","",AD58+AJ58)</f>
        <v>606133</v>
      </c>
      <c r="AQ58" s="224"/>
      <c r="AR58" s="224"/>
      <c r="AS58" s="225">
        <v>45882</v>
      </c>
      <c r="AT58" s="225"/>
      <c r="AU58" s="225"/>
      <c r="AV58" s="226">
        <f t="shared" ref="AV58:AV66" si="7">IF(AS58="","",AS58)</f>
        <v>45882</v>
      </c>
      <c r="AW58" s="226"/>
      <c r="AX58" s="226"/>
      <c r="AY58" s="218">
        <f t="shared" ref="AY58:AY61" si="8">IF(D58="","",IF($T$11="税込み",AM58,AA58))</f>
        <v>551030</v>
      </c>
      <c r="AZ58" s="218"/>
      <c r="BA58" s="218"/>
      <c r="BB58" s="218">
        <f t="shared" ref="BB58:BB61" si="9">IF(D58="","",IF($T$11="税込み",AP58,AD58))</f>
        <v>551030</v>
      </c>
      <c r="BC58" s="218"/>
      <c r="BD58" s="218"/>
      <c r="BE58" s="219" t="str">
        <f t="shared" ref="BE58:BE66" si="10">IF(Y58="式",W58&amp;Y58,W58&amp;Y58)</f>
        <v>1式</v>
      </c>
      <c r="BF58" s="219"/>
    </row>
    <row r="59" spans="1:58">
      <c r="A59" s="17"/>
      <c r="B59" s="220">
        <v>3</v>
      </c>
      <c r="C59" s="221"/>
      <c r="D59" s="126" t="s">
        <v>87</v>
      </c>
      <c r="E59" s="126"/>
      <c r="F59" s="126"/>
      <c r="G59" s="126"/>
      <c r="H59" s="126"/>
      <c r="I59" s="126"/>
      <c r="J59" s="126"/>
      <c r="K59" s="126"/>
      <c r="L59" s="126"/>
      <c r="M59" s="128" t="s">
        <v>82</v>
      </c>
      <c r="N59" s="128"/>
      <c r="O59" s="128"/>
      <c r="P59" s="128"/>
      <c r="Q59" s="128"/>
      <c r="R59" s="222" t="s">
        <v>86</v>
      </c>
      <c r="S59" s="222"/>
      <c r="T59" s="222"/>
      <c r="U59" s="222"/>
      <c r="V59" s="222"/>
      <c r="W59" s="128">
        <v>1</v>
      </c>
      <c r="X59" s="128"/>
      <c r="Y59" s="128" t="s">
        <v>88</v>
      </c>
      <c r="Z59" s="128"/>
      <c r="AA59" s="223">
        <v>300000</v>
      </c>
      <c r="AB59" s="223"/>
      <c r="AC59" s="223"/>
      <c r="AD59" s="224">
        <f t="shared" si="2"/>
        <v>300000</v>
      </c>
      <c r="AE59" s="224"/>
      <c r="AF59" s="224"/>
      <c r="AG59" s="224">
        <f t="shared" si="3"/>
        <v>30000</v>
      </c>
      <c r="AH59" s="224"/>
      <c r="AI59" s="224"/>
      <c r="AJ59" s="224">
        <f t="shared" si="4"/>
        <v>30000</v>
      </c>
      <c r="AK59" s="224"/>
      <c r="AL59" s="224"/>
      <c r="AM59" s="224">
        <f t="shared" si="5"/>
        <v>330000</v>
      </c>
      <c r="AN59" s="224"/>
      <c r="AO59" s="224"/>
      <c r="AP59" s="224">
        <f t="shared" si="6"/>
        <v>330000</v>
      </c>
      <c r="AQ59" s="224"/>
      <c r="AR59" s="224"/>
      <c r="AS59" s="225">
        <v>45883</v>
      </c>
      <c r="AT59" s="225"/>
      <c r="AU59" s="225"/>
      <c r="AV59" s="226">
        <f t="shared" si="7"/>
        <v>45883</v>
      </c>
      <c r="AW59" s="226"/>
      <c r="AX59" s="226"/>
      <c r="AY59" s="218">
        <f t="shared" si="8"/>
        <v>300000</v>
      </c>
      <c r="AZ59" s="218"/>
      <c r="BA59" s="218"/>
      <c r="BB59" s="218">
        <f t="shared" si="9"/>
        <v>300000</v>
      </c>
      <c r="BC59" s="218"/>
      <c r="BD59" s="218"/>
      <c r="BE59" s="219" t="str">
        <f t="shared" si="10"/>
        <v>1台</v>
      </c>
      <c r="BF59" s="219"/>
    </row>
    <row r="60" spans="1:58">
      <c r="A60" s="17"/>
      <c r="B60" s="220">
        <v>4</v>
      </c>
      <c r="C60" s="221"/>
      <c r="D60" s="126" t="s">
        <v>89</v>
      </c>
      <c r="E60" s="126"/>
      <c r="F60" s="126"/>
      <c r="G60" s="126"/>
      <c r="H60" s="126"/>
      <c r="I60" s="126"/>
      <c r="J60" s="126"/>
      <c r="K60" s="126"/>
      <c r="L60" s="126"/>
      <c r="M60" s="128" t="s">
        <v>82</v>
      </c>
      <c r="N60" s="128"/>
      <c r="O60" s="128"/>
      <c r="P60" s="128"/>
      <c r="Q60" s="128"/>
      <c r="R60" s="222" t="s">
        <v>86</v>
      </c>
      <c r="S60" s="222"/>
      <c r="T60" s="222"/>
      <c r="U60" s="222"/>
      <c r="V60" s="222"/>
      <c r="W60" s="128">
        <v>1</v>
      </c>
      <c r="X60" s="128"/>
      <c r="Y60" s="128" t="s">
        <v>84</v>
      </c>
      <c r="Z60" s="128"/>
      <c r="AA60" s="223">
        <v>690000</v>
      </c>
      <c r="AB60" s="223"/>
      <c r="AC60" s="223"/>
      <c r="AD60" s="224">
        <f t="shared" si="2"/>
        <v>690000</v>
      </c>
      <c r="AE60" s="224"/>
      <c r="AF60" s="224"/>
      <c r="AG60" s="224">
        <f t="shared" si="3"/>
        <v>69000</v>
      </c>
      <c r="AH60" s="224"/>
      <c r="AI60" s="224"/>
      <c r="AJ60" s="224">
        <f t="shared" si="4"/>
        <v>69000</v>
      </c>
      <c r="AK60" s="224"/>
      <c r="AL60" s="224"/>
      <c r="AM60" s="224">
        <f t="shared" si="5"/>
        <v>759000</v>
      </c>
      <c r="AN60" s="224"/>
      <c r="AO60" s="224"/>
      <c r="AP60" s="224">
        <f t="shared" si="6"/>
        <v>759000</v>
      </c>
      <c r="AQ60" s="224"/>
      <c r="AR60" s="224"/>
      <c r="AS60" s="225">
        <v>45884</v>
      </c>
      <c r="AT60" s="225"/>
      <c r="AU60" s="225"/>
      <c r="AV60" s="226">
        <f t="shared" si="7"/>
        <v>45884</v>
      </c>
      <c r="AW60" s="226"/>
      <c r="AX60" s="226"/>
      <c r="AY60" s="218">
        <f t="shared" si="8"/>
        <v>690000</v>
      </c>
      <c r="AZ60" s="218"/>
      <c r="BA60" s="218"/>
      <c r="BB60" s="218">
        <f t="shared" si="9"/>
        <v>690000</v>
      </c>
      <c r="BC60" s="218"/>
      <c r="BD60" s="218"/>
      <c r="BE60" s="219" t="str">
        <f t="shared" si="10"/>
        <v>1式</v>
      </c>
      <c r="BF60" s="219"/>
    </row>
    <row r="61" spans="1:58">
      <c r="A61" s="17"/>
      <c r="B61" s="220">
        <v>5</v>
      </c>
      <c r="C61" s="221"/>
      <c r="D61" s="126" t="s">
        <v>90</v>
      </c>
      <c r="E61" s="126"/>
      <c r="F61" s="126"/>
      <c r="G61" s="126"/>
      <c r="H61" s="126"/>
      <c r="I61" s="126"/>
      <c r="J61" s="126"/>
      <c r="K61" s="126"/>
      <c r="L61" s="126"/>
      <c r="M61" s="128" t="s">
        <v>82</v>
      </c>
      <c r="N61" s="128"/>
      <c r="O61" s="128"/>
      <c r="P61" s="128"/>
      <c r="Q61" s="128"/>
      <c r="R61" s="222" t="s">
        <v>86</v>
      </c>
      <c r="S61" s="222"/>
      <c r="T61" s="222"/>
      <c r="U61" s="222"/>
      <c r="V61" s="222"/>
      <c r="W61" s="128">
        <v>1</v>
      </c>
      <c r="X61" s="128"/>
      <c r="Y61" s="128" t="s">
        <v>84</v>
      </c>
      <c r="Z61" s="128"/>
      <c r="AA61" s="223">
        <v>100000</v>
      </c>
      <c r="AB61" s="223"/>
      <c r="AC61" s="223"/>
      <c r="AD61" s="224">
        <f t="shared" si="2"/>
        <v>100000</v>
      </c>
      <c r="AE61" s="224"/>
      <c r="AF61" s="224"/>
      <c r="AG61" s="224">
        <f t="shared" si="3"/>
        <v>10000</v>
      </c>
      <c r="AH61" s="224"/>
      <c r="AI61" s="224"/>
      <c r="AJ61" s="224">
        <f t="shared" si="4"/>
        <v>10000</v>
      </c>
      <c r="AK61" s="224"/>
      <c r="AL61" s="224"/>
      <c r="AM61" s="224">
        <f t="shared" si="5"/>
        <v>110000</v>
      </c>
      <c r="AN61" s="224"/>
      <c r="AO61" s="224"/>
      <c r="AP61" s="224">
        <f t="shared" si="6"/>
        <v>110000</v>
      </c>
      <c r="AQ61" s="224"/>
      <c r="AR61" s="224"/>
      <c r="AS61" s="225">
        <v>45916</v>
      </c>
      <c r="AT61" s="225"/>
      <c r="AU61" s="225"/>
      <c r="AV61" s="226">
        <f t="shared" si="7"/>
        <v>45916</v>
      </c>
      <c r="AW61" s="226"/>
      <c r="AX61" s="226"/>
      <c r="AY61" s="218">
        <f t="shared" si="8"/>
        <v>100000</v>
      </c>
      <c r="AZ61" s="218"/>
      <c r="BA61" s="218"/>
      <c r="BB61" s="218">
        <f t="shared" si="9"/>
        <v>100000</v>
      </c>
      <c r="BC61" s="218"/>
      <c r="BD61" s="218"/>
      <c r="BE61" s="219" t="str">
        <f t="shared" si="10"/>
        <v>1式</v>
      </c>
      <c r="BF61" s="219"/>
    </row>
    <row r="62" spans="1:58">
      <c r="A62" s="17"/>
      <c r="B62" s="220">
        <v>6</v>
      </c>
      <c r="C62" s="221"/>
      <c r="D62" s="126"/>
      <c r="E62" s="126"/>
      <c r="F62" s="126"/>
      <c r="G62" s="126"/>
      <c r="H62" s="126"/>
      <c r="I62" s="126"/>
      <c r="J62" s="126"/>
      <c r="K62" s="126"/>
      <c r="L62" s="126"/>
      <c r="M62" s="128"/>
      <c r="N62" s="128"/>
      <c r="O62" s="128"/>
      <c r="P62" s="128"/>
      <c r="Q62" s="128"/>
      <c r="R62" s="222"/>
      <c r="S62" s="222"/>
      <c r="T62" s="222"/>
      <c r="U62" s="222"/>
      <c r="V62" s="222"/>
      <c r="W62" s="128"/>
      <c r="X62" s="128"/>
      <c r="Y62" s="128"/>
      <c r="Z62" s="128"/>
      <c r="AA62" s="223"/>
      <c r="AB62" s="223"/>
      <c r="AC62" s="223"/>
      <c r="AD62" s="224" t="str">
        <f>IF(D62="","",AA62*W62)</f>
        <v/>
      </c>
      <c r="AE62" s="224"/>
      <c r="AF62" s="224"/>
      <c r="AG62" s="224" t="str">
        <f>IF(D62="","",AA62*10/100)</f>
        <v/>
      </c>
      <c r="AH62" s="224"/>
      <c r="AI62" s="224"/>
      <c r="AJ62" s="224" t="str">
        <f>IF(D62="","",AG62*W62)</f>
        <v/>
      </c>
      <c r="AK62" s="224"/>
      <c r="AL62" s="224"/>
      <c r="AM62" s="224" t="str">
        <f>IF(D62="","",AA62+AG62)</f>
        <v/>
      </c>
      <c r="AN62" s="224"/>
      <c r="AO62" s="224"/>
      <c r="AP62" s="224" t="str">
        <f>IF(D62="","",AD62+AJ62)</f>
        <v/>
      </c>
      <c r="AQ62" s="224"/>
      <c r="AR62" s="224"/>
      <c r="AS62" s="225"/>
      <c r="AT62" s="225"/>
      <c r="AU62" s="225"/>
      <c r="AV62" s="226" t="str">
        <f t="shared" si="7"/>
        <v/>
      </c>
      <c r="AW62" s="226"/>
      <c r="AX62" s="226"/>
      <c r="AY62" s="218" t="str">
        <f>IF(D62="","",IF($T$11="税込み",AM62,AA62))</f>
        <v/>
      </c>
      <c r="AZ62" s="218"/>
      <c r="BA62" s="218"/>
      <c r="BB62" s="218" t="str">
        <f>IF(D62="","",IF($T$11="税込み",AP62,AD62))</f>
        <v/>
      </c>
      <c r="BC62" s="218"/>
      <c r="BD62" s="218"/>
      <c r="BE62" s="219" t="str">
        <f t="shared" si="10"/>
        <v/>
      </c>
      <c r="BF62" s="219"/>
    </row>
    <row r="63" spans="1:58">
      <c r="A63" s="17"/>
      <c r="B63" s="220">
        <v>7</v>
      </c>
      <c r="C63" s="221"/>
      <c r="D63" s="126"/>
      <c r="E63" s="126"/>
      <c r="F63" s="126"/>
      <c r="G63" s="126"/>
      <c r="H63" s="126"/>
      <c r="I63" s="126"/>
      <c r="J63" s="126"/>
      <c r="K63" s="126"/>
      <c r="L63" s="126"/>
      <c r="M63" s="128"/>
      <c r="N63" s="128"/>
      <c r="O63" s="128"/>
      <c r="P63" s="128"/>
      <c r="Q63" s="128"/>
      <c r="R63" s="222"/>
      <c r="S63" s="222"/>
      <c r="T63" s="222"/>
      <c r="U63" s="222"/>
      <c r="V63" s="222"/>
      <c r="W63" s="128"/>
      <c r="X63" s="128"/>
      <c r="Y63" s="128"/>
      <c r="Z63" s="128"/>
      <c r="AA63" s="223"/>
      <c r="AB63" s="223"/>
      <c r="AC63" s="223"/>
      <c r="AD63" s="224" t="str">
        <f t="shared" ref="AD63:AD66" si="11">IF(D63="","",AA63*W63)</f>
        <v/>
      </c>
      <c r="AE63" s="224"/>
      <c r="AF63" s="224"/>
      <c r="AG63" s="224" t="str">
        <f t="shared" ref="AG63:AG66" si="12">IF(D63="","",AA63*10/100)</f>
        <v/>
      </c>
      <c r="AH63" s="224"/>
      <c r="AI63" s="224"/>
      <c r="AJ63" s="224" t="str">
        <f t="shared" ref="AJ63:AJ66" si="13">IF(D63="","",AG63*W63)</f>
        <v/>
      </c>
      <c r="AK63" s="224"/>
      <c r="AL63" s="224"/>
      <c r="AM63" s="224" t="str">
        <f t="shared" ref="AM63:AM66" si="14">IF(D63="","",AA63+AG63)</f>
        <v/>
      </c>
      <c r="AN63" s="224"/>
      <c r="AO63" s="224"/>
      <c r="AP63" s="224" t="str">
        <f t="shared" ref="AP63:AP66" si="15">IF(D63="","",AD63+AJ63)</f>
        <v/>
      </c>
      <c r="AQ63" s="224"/>
      <c r="AR63" s="224"/>
      <c r="AS63" s="225"/>
      <c r="AT63" s="225"/>
      <c r="AU63" s="225"/>
      <c r="AV63" s="226" t="str">
        <f t="shared" si="7"/>
        <v/>
      </c>
      <c r="AW63" s="226"/>
      <c r="AX63" s="226"/>
      <c r="AY63" s="218" t="str">
        <f t="shared" ref="AY63:AY66" si="16">IF(D63="","",IF($T$11="税込み",AM63,AA63))</f>
        <v/>
      </c>
      <c r="AZ63" s="218"/>
      <c r="BA63" s="218"/>
      <c r="BB63" s="218" t="str">
        <f t="shared" ref="BB63:BB66" si="17">IF(D63="","",IF($T$11="税込み",AP63,AD63))</f>
        <v/>
      </c>
      <c r="BC63" s="218"/>
      <c r="BD63" s="218"/>
      <c r="BE63" s="219" t="str">
        <f t="shared" si="10"/>
        <v/>
      </c>
      <c r="BF63" s="219"/>
    </row>
    <row r="64" spans="1:58">
      <c r="A64" s="17"/>
      <c r="B64" s="220">
        <v>8</v>
      </c>
      <c r="C64" s="221"/>
      <c r="D64" s="126"/>
      <c r="E64" s="126"/>
      <c r="F64" s="126"/>
      <c r="G64" s="126"/>
      <c r="H64" s="126"/>
      <c r="I64" s="126"/>
      <c r="J64" s="126"/>
      <c r="K64" s="126"/>
      <c r="L64" s="126"/>
      <c r="M64" s="128"/>
      <c r="N64" s="128"/>
      <c r="O64" s="128"/>
      <c r="P64" s="128"/>
      <c r="Q64" s="128"/>
      <c r="R64" s="222"/>
      <c r="S64" s="222"/>
      <c r="T64" s="222"/>
      <c r="U64" s="222"/>
      <c r="V64" s="222"/>
      <c r="W64" s="128"/>
      <c r="X64" s="128"/>
      <c r="Y64" s="128"/>
      <c r="Z64" s="128"/>
      <c r="AA64" s="223"/>
      <c r="AB64" s="223"/>
      <c r="AC64" s="223"/>
      <c r="AD64" s="224" t="str">
        <f t="shared" si="11"/>
        <v/>
      </c>
      <c r="AE64" s="224"/>
      <c r="AF64" s="224"/>
      <c r="AG64" s="224" t="str">
        <f t="shared" si="12"/>
        <v/>
      </c>
      <c r="AH64" s="224"/>
      <c r="AI64" s="224"/>
      <c r="AJ64" s="224" t="str">
        <f t="shared" si="13"/>
        <v/>
      </c>
      <c r="AK64" s="224"/>
      <c r="AL64" s="224"/>
      <c r="AM64" s="224" t="str">
        <f t="shared" si="14"/>
        <v/>
      </c>
      <c r="AN64" s="224"/>
      <c r="AO64" s="224"/>
      <c r="AP64" s="224" t="str">
        <f t="shared" si="15"/>
        <v/>
      </c>
      <c r="AQ64" s="224"/>
      <c r="AR64" s="224"/>
      <c r="AS64" s="225"/>
      <c r="AT64" s="225"/>
      <c r="AU64" s="225"/>
      <c r="AV64" s="226" t="str">
        <f t="shared" si="7"/>
        <v/>
      </c>
      <c r="AW64" s="226"/>
      <c r="AX64" s="226"/>
      <c r="AY64" s="218" t="str">
        <f t="shared" si="16"/>
        <v/>
      </c>
      <c r="AZ64" s="218"/>
      <c r="BA64" s="218"/>
      <c r="BB64" s="218" t="str">
        <f t="shared" si="17"/>
        <v/>
      </c>
      <c r="BC64" s="218"/>
      <c r="BD64" s="218"/>
      <c r="BE64" s="219" t="str">
        <f t="shared" si="10"/>
        <v/>
      </c>
      <c r="BF64" s="219"/>
    </row>
    <row r="65" spans="1:67">
      <c r="A65" s="17"/>
      <c r="B65" s="220">
        <v>9</v>
      </c>
      <c r="C65" s="221"/>
      <c r="D65" s="126"/>
      <c r="E65" s="126"/>
      <c r="F65" s="126"/>
      <c r="G65" s="126"/>
      <c r="H65" s="126"/>
      <c r="I65" s="126"/>
      <c r="J65" s="126"/>
      <c r="K65" s="126"/>
      <c r="L65" s="126"/>
      <c r="M65" s="128"/>
      <c r="N65" s="128"/>
      <c r="O65" s="128"/>
      <c r="P65" s="128"/>
      <c r="Q65" s="128"/>
      <c r="R65" s="228"/>
      <c r="S65" s="229"/>
      <c r="T65" s="229"/>
      <c r="U65" s="229"/>
      <c r="V65" s="230"/>
      <c r="W65" s="128"/>
      <c r="X65" s="128"/>
      <c r="Y65" s="128"/>
      <c r="Z65" s="128"/>
      <c r="AA65" s="223"/>
      <c r="AB65" s="223"/>
      <c r="AC65" s="223"/>
      <c r="AD65" s="224" t="str">
        <f t="shared" si="11"/>
        <v/>
      </c>
      <c r="AE65" s="224"/>
      <c r="AF65" s="224"/>
      <c r="AG65" s="224" t="str">
        <f t="shared" si="12"/>
        <v/>
      </c>
      <c r="AH65" s="224"/>
      <c r="AI65" s="224"/>
      <c r="AJ65" s="224" t="str">
        <f t="shared" si="13"/>
        <v/>
      </c>
      <c r="AK65" s="224"/>
      <c r="AL65" s="224"/>
      <c r="AM65" s="224" t="str">
        <f t="shared" si="14"/>
        <v/>
      </c>
      <c r="AN65" s="224"/>
      <c r="AO65" s="224"/>
      <c r="AP65" s="224" t="str">
        <f t="shared" si="15"/>
        <v/>
      </c>
      <c r="AQ65" s="224"/>
      <c r="AR65" s="224"/>
      <c r="AS65" s="225"/>
      <c r="AT65" s="225"/>
      <c r="AU65" s="225"/>
      <c r="AV65" s="226" t="str">
        <f t="shared" si="7"/>
        <v/>
      </c>
      <c r="AW65" s="226"/>
      <c r="AX65" s="226"/>
      <c r="AY65" s="218" t="str">
        <f t="shared" si="16"/>
        <v/>
      </c>
      <c r="AZ65" s="218"/>
      <c r="BA65" s="218"/>
      <c r="BB65" s="218" t="str">
        <f t="shared" si="17"/>
        <v/>
      </c>
      <c r="BC65" s="218"/>
      <c r="BD65" s="218"/>
      <c r="BE65" s="219" t="str">
        <f t="shared" si="10"/>
        <v/>
      </c>
      <c r="BF65" s="219"/>
    </row>
    <row r="66" spans="1:67">
      <c r="A66" s="17"/>
      <c r="B66" s="220">
        <v>10</v>
      </c>
      <c r="C66" s="221"/>
      <c r="D66" s="126"/>
      <c r="E66" s="126"/>
      <c r="F66" s="126"/>
      <c r="G66" s="126"/>
      <c r="H66" s="126"/>
      <c r="I66" s="126"/>
      <c r="J66" s="126"/>
      <c r="K66" s="126"/>
      <c r="L66" s="126"/>
      <c r="M66" s="128"/>
      <c r="N66" s="128"/>
      <c r="O66" s="128"/>
      <c r="P66" s="128"/>
      <c r="Q66" s="128"/>
      <c r="R66" s="222"/>
      <c r="S66" s="222"/>
      <c r="T66" s="222"/>
      <c r="U66" s="222"/>
      <c r="V66" s="222"/>
      <c r="W66" s="128"/>
      <c r="X66" s="128"/>
      <c r="Y66" s="128"/>
      <c r="Z66" s="128"/>
      <c r="AA66" s="223"/>
      <c r="AB66" s="223"/>
      <c r="AC66" s="223"/>
      <c r="AD66" s="224" t="str">
        <f t="shared" si="11"/>
        <v/>
      </c>
      <c r="AE66" s="224"/>
      <c r="AF66" s="224"/>
      <c r="AG66" s="224" t="str">
        <f t="shared" si="12"/>
        <v/>
      </c>
      <c r="AH66" s="224"/>
      <c r="AI66" s="224"/>
      <c r="AJ66" s="224" t="str">
        <f t="shared" si="13"/>
        <v/>
      </c>
      <c r="AK66" s="224"/>
      <c r="AL66" s="224"/>
      <c r="AM66" s="224" t="str">
        <f t="shared" si="14"/>
        <v/>
      </c>
      <c r="AN66" s="224"/>
      <c r="AO66" s="224"/>
      <c r="AP66" s="224" t="str">
        <f t="shared" si="15"/>
        <v/>
      </c>
      <c r="AQ66" s="224"/>
      <c r="AR66" s="224"/>
      <c r="AS66" s="225"/>
      <c r="AT66" s="225"/>
      <c r="AU66" s="225"/>
      <c r="AV66" s="226" t="str">
        <f t="shared" si="7"/>
        <v/>
      </c>
      <c r="AW66" s="226"/>
      <c r="AX66" s="226"/>
      <c r="AY66" s="218" t="str">
        <f t="shared" si="16"/>
        <v/>
      </c>
      <c r="AZ66" s="218"/>
      <c r="BA66" s="218"/>
      <c r="BB66" s="218" t="str">
        <f t="shared" si="17"/>
        <v/>
      </c>
      <c r="BC66" s="218"/>
      <c r="BD66" s="218"/>
      <c r="BE66" s="219" t="str">
        <f t="shared" si="10"/>
        <v/>
      </c>
      <c r="BF66" s="219"/>
    </row>
    <row r="67" spans="1:67">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row>
    <row r="68" spans="1:67" ht="4.5" customHeight="1">
      <c r="A68" s="12"/>
      <c r="B68" s="19"/>
      <c r="C68" s="19"/>
      <c r="D68" s="19"/>
      <c r="E68" s="19"/>
      <c r="F68" s="19"/>
      <c r="G68" s="19"/>
      <c r="H68" s="19"/>
      <c r="I68" s="19"/>
      <c r="J68" s="19"/>
      <c r="K68" s="19"/>
      <c r="L68" s="18"/>
      <c r="M68" s="18"/>
      <c r="N68" s="18"/>
      <c r="O68" s="18"/>
      <c r="P68" s="18"/>
      <c r="Q68" s="18"/>
      <c r="R68" s="18"/>
      <c r="S68" s="18"/>
      <c r="T68" s="18"/>
      <c r="U68" s="18"/>
      <c r="V68" s="20"/>
      <c r="W68" s="20"/>
      <c r="X68" s="21"/>
      <c r="Y68" s="21"/>
      <c r="Z68" s="21"/>
      <c r="AA68" s="22"/>
    </row>
    <row r="69" spans="1:67" s="11" customFormat="1" ht="15" customHeight="1">
      <c r="A69" s="23" t="s">
        <v>91</v>
      </c>
      <c r="B69" s="23"/>
      <c r="BG69" s="24"/>
      <c r="BH69" s="24"/>
      <c r="BI69" s="24"/>
      <c r="BJ69" s="24"/>
      <c r="BK69" s="24"/>
      <c r="BL69" s="24"/>
      <c r="BM69" s="24"/>
      <c r="BN69" s="24"/>
      <c r="BO69" s="24"/>
    </row>
    <row r="70" spans="1:67" s="11" customFormat="1" ht="14.25" customHeight="1" thickBot="1">
      <c r="B70" s="23"/>
      <c r="BG70" s="24"/>
      <c r="BH70" s="24" t="s">
        <v>92</v>
      </c>
      <c r="BI70" s="24"/>
      <c r="BJ70" s="24"/>
      <c r="BK70" s="24"/>
      <c r="BL70" s="24"/>
      <c r="BM70" s="24"/>
      <c r="BN70" s="24"/>
      <c r="BO70" s="24"/>
    </row>
    <row r="71" spans="1:67" s="23" customFormat="1" ht="15" customHeight="1">
      <c r="B71" s="271" t="s">
        <v>93</v>
      </c>
      <c r="C71" s="272"/>
      <c r="D71" s="272"/>
      <c r="E71" s="272"/>
      <c r="F71" s="272"/>
      <c r="G71" s="272"/>
      <c r="H71" s="272"/>
      <c r="I71" s="272"/>
      <c r="J71" s="272"/>
      <c r="K71" s="273"/>
      <c r="L71" s="274" t="s">
        <v>94</v>
      </c>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6"/>
      <c r="BG71" s="4"/>
      <c r="BH71" s="4" t="s">
        <v>95</v>
      </c>
      <c r="BI71" s="4"/>
      <c r="BJ71" s="4"/>
      <c r="BK71" s="4"/>
      <c r="BL71" s="4"/>
      <c r="BM71" s="4"/>
      <c r="BN71" s="4"/>
      <c r="BO71" s="4"/>
    </row>
    <row r="72" spans="1:67" s="23" customFormat="1" ht="12.95" customHeight="1">
      <c r="A72" s="261">
        <v>1</v>
      </c>
      <c r="B72" s="262" t="str">
        <f>IF(VLOOKUP(A72,$B$57:$L$66,3,FALSE)="","",VLOOKUP(A72,$B$57:$L$66,3,FALSE))</f>
        <v>医用テレメータ</v>
      </c>
      <c r="C72" s="263"/>
      <c r="D72" s="263"/>
      <c r="E72" s="263"/>
      <c r="F72" s="263"/>
      <c r="G72" s="263"/>
      <c r="H72" s="263"/>
      <c r="I72" s="263"/>
      <c r="J72" s="263"/>
      <c r="K72" s="264"/>
      <c r="L72" s="280" t="s">
        <v>96</v>
      </c>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3"/>
      <c r="AL72" s="277" t="s">
        <v>97</v>
      </c>
      <c r="AM72" s="278"/>
      <c r="AN72" s="278"/>
      <c r="AO72" s="278"/>
      <c r="AP72" s="279"/>
      <c r="AQ72" s="280"/>
      <c r="AR72" s="281"/>
      <c r="AS72" s="281"/>
      <c r="AT72" s="281"/>
      <c r="AU72" s="281"/>
      <c r="AV72" s="281"/>
      <c r="AW72" s="281"/>
      <c r="AX72" s="281"/>
      <c r="AY72" s="281"/>
      <c r="AZ72" s="282"/>
      <c r="BG72" s="4"/>
      <c r="BH72" s="4" t="s">
        <v>97</v>
      </c>
      <c r="BI72" s="4"/>
      <c r="BJ72" s="4"/>
      <c r="BK72" s="4"/>
      <c r="BL72" s="4"/>
      <c r="BM72" s="4"/>
      <c r="BN72" s="4"/>
      <c r="BO72" s="4"/>
    </row>
    <row r="73" spans="1:67" s="23" customFormat="1" ht="15" customHeight="1">
      <c r="A73" s="261"/>
      <c r="B73" s="265"/>
      <c r="C73" s="266"/>
      <c r="D73" s="266"/>
      <c r="E73" s="266"/>
      <c r="F73" s="266"/>
      <c r="G73" s="266"/>
      <c r="H73" s="266"/>
      <c r="I73" s="266"/>
      <c r="J73" s="266"/>
      <c r="K73" s="267"/>
      <c r="L73" s="231" t="s">
        <v>98</v>
      </c>
      <c r="M73" s="232"/>
      <c r="N73" s="233"/>
      <c r="O73" s="237" t="s">
        <v>99</v>
      </c>
      <c r="P73" s="238"/>
      <c r="Q73" s="239"/>
      <c r="R73" s="243" t="s">
        <v>100</v>
      </c>
      <c r="S73" s="244"/>
      <c r="T73" s="245"/>
      <c r="U73" s="249" t="s">
        <v>101</v>
      </c>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1"/>
      <c r="BG73" s="4"/>
      <c r="BH73" s="4" t="s">
        <v>102</v>
      </c>
      <c r="BI73" s="4"/>
      <c r="BJ73" s="4"/>
      <c r="BK73" s="4"/>
      <c r="BL73" s="4"/>
      <c r="BM73" s="4"/>
      <c r="BN73" s="4"/>
      <c r="BO73" s="4"/>
    </row>
    <row r="74" spans="1:67" s="23" customFormat="1" ht="15" customHeight="1">
      <c r="A74" s="261"/>
      <c r="B74" s="268"/>
      <c r="C74" s="269"/>
      <c r="D74" s="269"/>
      <c r="E74" s="269"/>
      <c r="F74" s="269"/>
      <c r="G74" s="269"/>
      <c r="H74" s="269"/>
      <c r="I74" s="269"/>
      <c r="J74" s="269"/>
      <c r="K74" s="270"/>
      <c r="L74" s="234"/>
      <c r="M74" s="235"/>
      <c r="N74" s="236"/>
      <c r="O74" s="240"/>
      <c r="P74" s="241"/>
      <c r="Q74" s="242"/>
      <c r="R74" s="246"/>
      <c r="S74" s="247"/>
      <c r="T74" s="248"/>
      <c r="U74" s="252"/>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3"/>
      <c r="AS74" s="253"/>
      <c r="AT74" s="253"/>
      <c r="AU74" s="253"/>
      <c r="AV74" s="253"/>
      <c r="AW74" s="253"/>
      <c r="AX74" s="253"/>
      <c r="AY74" s="253"/>
      <c r="AZ74" s="254"/>
      <c r="BG74" s="4"/>
      <c r="BH74" s="4"/>
      <c r="BI74" s="4"/>
      <c r="BJ74" s="4"/>
      <c r="BK74" s="4"/>
      <c r="BL74" s="4"/>
      <c r="BM74" s="4"/>
      <c r="BN74" s="4"/>
      <c r="BO74" s="4"/>
    </row>
    <row r="75" spans="1:67" s="23" customFormat="1" ht="12.95" customHeight="1">
      <c r="A75" s="261">
        <v>2</v>
      </c>
      <c r="B75" s="262" t="str">
        <f t="shared" ref="B75" si="18">IF(VLOOKUP(A75,$B$57:$L$66,3,FALSE)="","",VLOOKUP(A75,$B$57:$L$66,3,FALSE))</f>
        <v>チルトテーブル</v>
      </c>
      <c r="C75" s="263"/>
      <c r="D75" s="263"/>
      <c r="E75" s="263"/>
      <c r="F75" s="263"/>
      <c r="G75" s="263"/>
      <c r="H75" s="263"/>
      <c r="I75" s="263"/>
      <c r="J75" s="263"/>
      <c r="K75" s="264"/>
      <c r="L75" s="280" t="s">
        <v>96</v>
      </c>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3"/>
      <c r="AL75" s="277" t="s">
        <v>97</v>
      </c>
      <c r="AM75" s="278"/>
      <c r="AN75" s="278"/>
      <c r="AO75" s="278"/>
      <c r="AP75" s="279"/>
      <c r="AQ75" s="280"/>
      <c r="AR75" s="281"/>
      <c r="AS75" s="281"/>
      <c r="AT75" s="281"/>
      <c r="AU75" s="281"/>
      <c r="AV75" s="281"/>
      <c r="AW75" s="281"/>
      <c r="AX75" s="281"/>
      <c r="AY75" s="281"/>
      <c r="AZ75" s="282"/>
      <c r="BG75" s="4"/>
      <c r="BH75" s="4" t="s">
        <v>99</v>
      </c>
      <c r="BI75" s="4"/>
      <c r="BJ75" s="4"/>
      <c r="BK75" s="4"/>
      <c r="BL75" s="4"/>
      <c r="BM75" s="4"/>
      <c r="BN75" s="4"/>
      <c r="BO75" s="4"/>
    </row>
    <row r="76" spans="1:67" s="23" customFormat="1" ht="15" customHeight="1">
      <c r="A76" s="261"/>
      <c r="B76" s="265"/>
      <c r="C76" s="266"/>
      <c r="D76" s="266"/>
      <c r="E76" s="266"/>
      <c r="F76" s="266"/>
      <c r="G76" s="266"/>
      <c r="H76" s="266"/>
      <c r="I76" s="266"/>
      <c r="J76" s="266"/>
      <c r="K76" s="267"/>
      <c r="L76" s="231" t="s">
        <v>98</v>
      </c>
      <c r="M76" s="232"/>
      <c r="N76" s="233"/>
      <c r="O76" s="237" t="s">
        <v>99</v>
      </c>
      <c r="P76" s="238"/>
      <c r="Q76" s="239"/>
      <c r="R76" s="243" t="s">
        <v>100</v>
      </c>
      <c r="S76" s="244"/>
      <c r="T76" s="245"/>
      <c r="U76" s="249" t="s">
        <v>103</v>
      </c>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1"/>
      <c r="BG76" s="4"/>
      <c r="BH76" s="4" t="s">
        <v>104</v>
      </c>
      <c r="BI76" s="4"/>
      <c r="BJ76" s="4"/>
      <c r="BK76" s="4"/>
      <c r="BL76" s="4"/>
      <c r="BM76" s="4"/>
      <c r="BN76" s="4"/>
      <c r="BO76" s="4"/>
    </row>
    <row r="77" spans="1:67" s="23" customFormat="1" ht="15" customHeight="1">
      <c r="A77" s="261"/>
      <c r="B77" s="268"/>
      <c r="C77" s="269"/>
      <c r="D77" s="269"/>
      <c r="E77" s="269"/>
      <c r="F77" s="269"/>
      <c r="G77" s="269"/>
      <c r="H77" s="269"/>
      <c r="I77" s="269"/>
      <c r="J77" s="269"/>
      <c r="K77" s="270"/>
      <c r="L77" s="234"/>
      <c r="M77" s="235"/>
      <c r="N77" s="236"/>
      <c r="O77" s="240"/>
      <c r="P77" s="241"/>
      <c r="Q77" s="242"/>
      <c r="R77" s="246"/>
      <c r="S77" s="247"/>
      <c r="T77" s="248"/>
      <c r="U77" s="252"/>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4"/>
      <c r="BG77" s="4"/>
      <c r="BH77" s="4"/>
      <c r="BI77" s="4"/>
      <c r="BJ77" s="4"/>
      <c r="BK77" s="4"/>
      <c r="BL77" s="4"/>
      <c r="BM77" s="4"/>
      <c r="BN77" s="4"/>
      <c r="BO77" s="4"/>
    </row>
    <row r="78" spans="1:67" s="23" customFormat="1" ht="12.95" customHeight="1">
      <c r="A78" s="261">
        <v>3</v>
      </c>
      <c r="B78" s="262" t="str">
        <f t="shared" ref="B78" si="19">IF(VLOOKUP(A78,$B$57:$L$66,3,FALSE)="","",VLOOKUP(A78,$B$57:$L$66,3,FALSE))</f>
        <v>リクライニング車椅子</v>
      </c>
      <c r="C78" s="263"/>
      <c r="D78" s="263"/>
      <c r="E78" s="263"/>
      <c r="F78" s="263"/>
      <c r="G78" s="263"/>
      <c r="H78" s="263"/>
      <c r="I78" s="263"/>
      <c r="J78" s="263"/>
      <c r="K78" s="264"/>
      <c r="L78" s="280" t="s">
        <v>96</v>
      </c>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3"/>
      <c r="AL78" s="277" t="s">
        <v>102</v>
      </c>
      <c r="AM78" s="278"/>
      <c r="AN78" s="278"/>
      <c r="AO78" s="278"/>
      <c r="AP78" s="279"/>
      <c r="AQ78" s="280"/>
      <c r="AR78" s="281"/>
      <c r="AS78" s="281"/>
      <c r="AT78" s="281"/>
      <c r="AU78" s="281"/>
      <c r="AV78" s="281"/>
      <c r="AW78" s="281"/>
      <c r="AX78" s="281"/>
      <c r="AY78" s="281"/>
      <c r="AZ78" s="282"/>
      <c r="BG78" s="4"/>
      <c r="BH78" s="4"/>
      <c r="BI78" s="4"/>
      <c r="BJ78" s="4"/>
      <c r="BK78" s="4"/>
      <c r="BL78" s="4"/>
      <c r="BM78" s="4"/>
      <c r="BN78" s="4"/>
      <c r="BO78" s="4"/>
    </row>
    <row r="79" spans="1:67" s="23" customFormat="1" ht="15" customHeight="1">
      <c r="A79" s="261"/>
      <c r="B79" s="265"/>
      <c r="C79" s="266"/>
      <c r="D79" s="266"/>
      <c r="E79" s="266"/>
      <c r="F79" s="266"/>
      <c r="G79" s="266"/>
      <c r="H79" s="266"/>
      <c r="I79" s="266"/>
      <c r="J79" s="266"/>
      <c r="K79" s="267"/>
      <c r="L79" s="231" t="s">
        <v>98</v>
      </c>
      <c r="M79" s="232"/>
      <c r="N79" s="233"/>
      <c r="O79" s="237" t="s">
        <v>104</v>
      </c>
      <c r="P79" s="238"/>
      <c r="Q79" s="239"/>
      <c r="R79" s="243" t="s">
        <v>100</v>
      </c>
      <c r="S79" s="244"/>
      <c r="T79" s="245"/>
      <c r="U79" s="255" t="s">
        <v>105</v>
      </c>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7"/>
      <c r="BG79" s="4"/>
      <c r="BH79" s="4"/>
      <c r="BI79" s="4"/>
      <c r="BJ79" s="4"/>
      <c r="BK79" s="4"/>
      <c r="BL79" s="4"/>
      <c r="BM79" s="4"/>
      <c r="BN79" s="4"/>
      <c r="BO79" s="4"/>
    </row>
    <row r="80" spans="1:67" s="23" customFormat="1" ht="15" customHeight="1">
      <c r="A80" s="261"/>
      <c r="B80" s="268"/>
      <c r="C80" s="269"/>
      <c r="D80" s="269"/>
      <c r="E80" s="269"/>
      <c r="F80" s="269"/>
      <c r="G80" s="269"/>
      <c r="H80" s="269"/>
      <c r="I80" s="269"/>
      <c r="J80" s="269"/>
      <c r="K80" s="270"/>
      <c r="L80" s="234"/>
      <c r="M80" s="235"/>
      <c r="N80" s="236"/>
      <c r="O80" s="240"/>
      <c r="P80" s="241"/>
      <c r="Q80" s="242"/>
      <c r="R80" s="246"/>
      <c r="S80" s="247"/>
      <c r="T80" s="248"/>
      <c r="U80" s="258"/>
      <c r="V80" s="259"/>
      <c r="W80" s="259"/>
      <c r="X80" s="259"/>
      <c r="Y80" s="259"/>
      <c r="Z80" s="259"/>
      <c r="AA80" s="259"/>
      <c r="AB80" s="259"/>
      <c r="AC80" s="259"/>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60"/>
      <c r="BG80" s="4"/>
      <c r="BH80" s="4"/>
      <c r="BI80" s="4"/>
      <c r="BJ80" s="4"/>
      <c r="BK80" s="4"/>
      <c r="BL80" s="4"/>
      <c r="BM80" s="4"/>
      <c r="BN80" s="4"/>
      <c r="BO80" s="4"/>
    </row>
    <row r="81" spans="1:52" s="23" customFormat="1" ht="12.95" customHeight="1">
      <c r="A81" s="261">
        <v>4</v>
      </c>
      <c r="B81" s="262" t="str">
        <f t="shared" ref="B81" si="20">IF(VLOOKUP(A81,$B$57:$L$66,3,FALSE)="","",VLOOKUP(A81,$B$57:$L$66,3,FALSE))</f>
        <v>特殊浴槽</v>
      </c>
      <c r="C81" s="263"/>
      <c r="D81" s="263"/>
      <c r="E81" s="263"/>
      <c r="F81" s="263"/>
      <c r="G81" s="263"/>
      <c r="H81" s="263"/>
      <c r="I81" s="263"/>
      <c r="J81" s="263"/>
      <c r="K81" s="264"/>
      <c r="L81" s="280" t="s">
        <v>96</v>
      </c>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3"/>
      <c r="AL81" s="277" t="s">
        <v>97</v>
      </c>
      <c r="AM81" s="278"/>
      <c r="AN81" s="278"/>
      <c r="AO81" s="278"/>
      <c r="AP81" s="279"/>
      <c r="AQ81" s="280"/>
      <c r="AR81" s="281"/>
      <c r="AS81" s="281"/>
      <c r="AT81" s="281"/>
      <c r="AU81" s="281"/>
      <c r="AV81" s="281"/>
      <c r="AW81" s="281"/>
      <c r="AX81" s="281"/>
      <c r="AY81" s="281"/>
      <c r="AZ81" s="282"/>
    </row>
    <row r="82" spans="1:52" s="23" customFormat="1" ht="15" customHeight="1">
      <c r="A82" s="261"/>
      <c r="B82" s="265"/>
      <c r="C82" s="266"/>
      <c r="D82" s="266"/>
      <c r="E82" s="266"/>
      <c r="F82" s="266"/>
      <c r="G82" s="266"/>
      <c r="H82" s="266"/>
      <c r="I82" s="266"/>
      <c r="J82" s="266"/>
      <c r="K82" s="267"/>
      <c r="L82" s="231" t="s">
        <v>98</v>
      </c>
      <c r="M82" s="232"/>
      <c r="N82" s="233"/>
      <c r="O82" s="237"/>
      <c r="P82" s="238"/>
      <c r="Q82" s="239"/>
      <c r="R82" s="243" t="s">
        <v>100</v>
      </c>
      <c r="S82" s="244"/>
      <c r="T82" s="245"/>
      <c r="U82" s="284"/>
      <c r="V82" s="285"/>
      <c r="W82" s="285"/>
      <c r="X82" s="285"/>
      <c r="Y82" s="285"/>
      <c r="Z82" s="285"/>
      <c r="AA82" s="285"/>
      <c r="AB82" s="285"/>
      <c r="AC82" s="285"/>
      <c r="AD82" s="285"/>
      <c r="AE82" s="285"/>
      <c r="AF82" s="285"/>
      <c r="AG82" s="285"/>
      <c r="AH82" s="285"/>
      <c r="AI82" s="285"/>
      <c r="AJ82" s="285"/>
      <c r="AK82" s="285"/>
      <c r="AL82" s="285"/>
      <c r="AM82" s="285"/>
      <c r="AN82" s="285"/>
      <c r="AO82" s="285"/>
      <c r="AP82" s="285"/>
      <c r="AQ82" s="285"/>
      <c r="AR82" s="285"/>
      <c r="AS82" s="285"/>
      <c r="AT82" s="285"/>
      <c r="AU82" s="285"/>
      <c r="AV82" s="285"/>
      <c r="AW82" s="285"/>
      <c r="AX82" s="285"/>
      <c r="AY82" s="285"/>
      <c r="AZ82" s="286"/>
    </row>
    <row r="83" spans="1:52" s="23" customFormat="1" ht="15" customHeight="1">
      <c r="A83" s="261"/>
      <c r="B83" s="268"/>
      <c r="C83" s="269"/>
      <c r="D83" s="269"/>
      <c r="E83" s="269"/>
      <c r="F83" s="269"/>
      <c r="G83" s="269"/>
      <c r="H83" s="269"/>
      <c r="I83" s="269"/>
      <c r="J83" s="269"/>
      <c r="K83" s="270"/>
      <c r="L83" s="234"/>
      <c r="M83" s="235"/>
      <c r="N83" s="236"/>
      <c r="O83" s="240"/>
      <c r="P83" s="241"/>
      <c r="Q83" s="242"/>
      <c r="R83" s="246"/>
      <c r="S83" s="247"/>
      <c r="T83" s="248"/>
      <c r="U83" s="287"/>
      <c r="V83" s="288"/>
      <c r="W83" s="288"/>
      <c r="X83" s="288"/>
      <c r="Y83" s="288"/>
      <c r="Z83" s="288"/>
      <c r="AA83" s="288"/>
      <c r="AB83" s="288"/>
      <c r="AC83" s="288"/>
      <c r="AD83" s="288"/>
      <c r="AE83" s="288"/>
      <c r="AF83" s="288"/>
      <c r="AG83" s="288"/>
      <c r="AH83" s="288"/>
      <c r="AI83" s="288"/>
      <c r="AJ83" s="288"/>
      <c r="AK83" s="288"/>
      <c r="AL83" s="288"/>
      <c r="AM83" s="288"/>
      <c r="AN83" s="288"/>
      <c r="AO83" s="288"/>
      <c r="AP83" s="288"/>
      <c r="AQ83" s="288"/>
      <c r="AR83" s="288"/>
      <c r="AS83" s="288"/>
      <c r="AT83" s="288"/>
      <c r="AU83" s="288"/>
      <c r="AV83" s="288"/>
      <c r="AW83" s="288"/>
      <c r="AX83" s="288"/>
      <c r="AY83" s="288"/>
      <c r="AZ83" s="289"/>
    </row>
    <row r="84" spans="1:52" s="23" customFormat="1" ht="12.95" customHeight="1">
      <c r="A84" s="261">
        <v>5</v>
      </c>
      <c r="B84" s="262" t="str">
        <f t="shared" ref="B84" si="21">IF(VLOOKUP(A84,$B$57:$L$66,3,FALSE)="","",VLOOKUP(A84,$B$57:$L$66,3,FALSE))</f>
        <v>シャワーチェア</v>
      </c>
      <c r="C84" s="263"/>
      <c r="D84" s="263"/>
      <c r="E84" s="263"/>
      <c r="F84" s="263"/>
      <c r="G84" s="263"/>
      <c r="H84" s="263"/>
      <c r="I84" s="263"/>
      <c r="J84" s="263"/>
      <c r="K84" s="264"/>
      <c r="L84" s="280" t="s">
        <v>96</v>
      </c>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3"/>
      <c r="AL84" s="277" t="s">
        <v>97</v>
      </c>
      <c r="AM84" s="278"/>
      <c r="AN84" s="278"/>
      <c r="AO84" s="278"/>
      <c r="AP84" s="279"/>
      <c r="AQ84" s="280"/>
      <c r="AR84" s="281"/>
      <c r="AS84" s="281"/>
      <c r="AT84" s="281"/>
      <c r="AU84" s="281"/>
      <c r="AV84" s="281"/>
      <c r="AW84" s="281"/>
      <c r="AX84" s="281"/>
      <c r="AY84" s="281"/>
      <c r="AZ84" s="282"/>
    </row>
    <row r="85" spans="1:52" s="23" customFormat="1" ht="15" customHeight="1">
      <c r="A85" s="261"/>
      <c r="B85" s="265"/>
      <c r="C85" s="266"/>
      <c r="D85" s="266"/>
      <c r="E85" s="266"/>
      <c r="F85" s="266"/>
      <c r="G85" s="266"/>
      <c r="H85" s="266"/>
      <c r="I85" s="266"/>
      <c r="J85" s="266"/>
      <c r="K85" s="267"/>
      <c r="L85" s="231" t="s">
        <v>98</v>
      </c>
      <c r="M85" s="232"/>
      <c r="N85" s="233"/>
      <c r="O85" s="237"/>
      <c r="P85" s="238"/>
      <c r="Q85" s="239"/>
      <c r="R85" s="243" t="s">
        <v>100</v>
      </c>
      <c r="S85" s="244"/>
      <c r="T85" s="245"/>
      <c r="U85" s="284"/>
      <c r="V85" s="285"/>
      <c r="W85" s="285"/>
      <c r="X85" s="285"/>
      <c r="Y85" s="285"/>
      <c r="Z85" s="285"/>
      <c r="AA85" s="285"/>
      <c r="AB85" s="285"/>
      <c r="AC85" s="285"/>
      <c r="AD85" s="285"/>
      <c r="AE85" s="285"/>
      <c r="AF85" s="285"/>
      <c r="AG85" s="285"/>
      <c r="AH85" s="285"/>
      <c r="AI85" s="285"/>
      <c r="AJ85" s="285"/>
      <c r="AK85" s="285"/>
      <c r="AL85" s="285"/>
      <c r="AM85" s="285"/>
      <c r="AN85" s="285"/>
      <c r="AO85" s="285"/>
      <c r="AP85" s="285"/>
      <c r="AQ85" s="285"/>
      <c r="AR85" s="285"/>
      <c r="AS85" s="285"/>
      <c r="AT85" s="285"/>
      <c r="AU85" s="285"/>
      <c r="AV85" s="285"/>
      <c r="AW85" s="285"/>
      <c r="AX85" s="285"/>
      <c r="AY85" s="285"/>
      <c r="AZ85" s="286"/>
    </row>
    <row r="86" spans="1:52" s="23" customFormat="1" ht="15" customHeight="1">
      <c r="A86" s="261"/>
      <c r="B86" s="268"/>
      <c r="C86" s="269"/>
      <c r="D86" s="269"/>
      <c r="E86" s="269"/>
      <c r="F86" s="269"/>
      <c r="G86" s="269"/>
      <c r="H86" s="269"/>
      <c r="I86" s="269"/>
      <c r="J86" s="269"/>
      <c r="K86" s="270"/>
      <c r="L86" s="234"/>
      <c r="M86" s="235"/>
      <c r="N86" s="236"/>
      <c r="O86" s="240"/>
      <c r="P86" s="241"/>
      <c r="Q86" s="242"/>
      <c r="R86" s="246"/>
      <c r="S86" s="247"/>
      <c r="T86" s="248"/>
      <c r="U86" s="287"/>
      <c r="V86" s="288"/>
      <c r="W86" s="288"/>
      <c r="X86" s="288"/>
      <c r="Y86" s="288"/>
      <c r="Z86" s="288"/>
      <c r="AA86" s="288"/>
      <c r="AB86" s="288"/>
      <c r="AC86" s="288"/>
      <c r="AD86" s="288"/>
      <c r="AE86" s="288"/>
      <c r="AF86" s="288"/>
      <c r="AG86" s="288"/>
      <c r="AH86" s="288"/>
      <c r="AI86" s="288"/>
      <c r="AJ86" s="288"/>
      <c r="AK86" s="288"/>
      <c r="AL86" s="288"/>
      <c r="AM86" s="288"/>
      <c r="AN86" s="288"/>
      <c r="AO86" s="288"/>
      <c r="AP86" s="288"/>
      <c r="AQ86" s="288"/>
      <c r="AR86" s="288"/>
      <c r="AS86" s="288"/>
      <c r="AT86" s="288"/>
      <c r="AU86" s="288"/>
      <c r="AV86" s="288"/>
      <c r="AW86" s="288"/>
      <c r="AX86" s="288"/>
      <c r="AY86" s="288"/>
      <c r="AZ86" s="289"/>
    </row>
    <row r="87" spans="1:52" s="23" customFormat="1" ht="12.95" customHeight="1">
      <c r="A87" s="261">
        <v>6</v>
      </c>
      <c r="B87" s="262" t="str">
        <f>IF(VLOOKUP(A87,$B$57:$L$66,3,FALSE)="","",VLOOKUP(A87,$B$57:$L$66,3,FALSE))</f>
        <v/>
      </c>
      <c r="C87" s="263"/>
      <c r="D87" s="263"/>
      <c r="E87" s="263"/>
      <c r="F87" s="263"/>
      <c r="G87" s="263"/>
      <c r="H87" s="263"/>
      <c r="I87" s="263"/>
      <c r="J87" s="263"/>
      <c r="K87" s="264"/>
      <c r="L87" s="280" t="s">
        <v>96</v>
      </c>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3"/>
      <c r="AL87" s="277" t="s">
        <v>97</v>
      </c>
      <c r="AM87" s="278"/>
      <c r="AN87" s="278"/>
      <c r="AO87" s="278"/>
      <c r="AP87" s="279"/>
      <c r="AQ87" s="280"/>
      <c r="AR87" s="281"/>
      <c r="AS87" s="281"/>
      <c r="AT87" s="281"/>
      <c r="AU87" s="281"/>
      <c r="AV87" s="281"/>
      <c r="AW87" s="281"/>
      <c r="AX87" s="281"/>
      <c r="AY87" s="281"/>
      <c r="AZ87" s="282"/>
    </row>
    <row r="88" spans="1:52" s="23" customFormat="1" ht="15" customHeight="1">
      <c r="A88" s="261"/>
      <c r="B88" s="265"/>
      <c r="C88" s="266"/>
      <c r="D88" s="266"/>
      <c r="E88" s="266"/>
      <c r="F88" s="266"/>
      <c r="G88" s="266"/>
      <c r="H88" s="266"/>
      <c r="I88" s="266"/>
      <c r="J88" s="266"/>
      <c r="K88" s="267"/>
      <c r="L88" s="231" t="s">
        <v>98</v>
      </c>
      <c r="M88" s="232"/>
      <c r="N88" s="233"/>
      <c r="O88" s="237"/>
      <c r="P88" s="238"/>
      <c r="Q88" s="239"/>
      <c r="R88" s="243" t="s">
        <v>100</v>
      </c>
      <c r="S88" s="244"/>
      <c r="T88" s="245"/>
      <c r="U88" s="284"/>
      <c r="V88" s="285"/>
      <c r="W88" s="285"/>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6"/>
    </row>
    <row r="89" spans="1:52" s="23" customFormat="1" ht="15" customHeight="1">
      <c r="A89" s="261"/>
      <c r="B89" s="268"/>
      <c r="C89" s="269"/>
      <c r="D89" s="269"/>
      <c r="E89" s="269"/>
      <c r="F89" s="269"/>
      <c r="G89" s="269"/>
      <c r="H89" s="269"/>
      <c r="I89" s="269"/>
      <c r="J89" s="269"/>
      <c r="K89" s="270"/>
      <c r="L89" s="234"/>
      <c r="M89" s="235"/>
      <c r="N89" s="236"/>
      <c r="O89" s="240"/>
      <c r="P89" s="241"/>
      <c r="Q89" s="242"/>
      <c r="R89" s="246"/>
      <c r="S89" s="247"/>
      <c r="T89" s="248"/>
      <c r="U89" s="287"/>
      <c r="V89" s="288"/>
      <c r="W89" s="288"/>
      <c r="X89" s="288"/>
      <c r="Y89" s="288"/>
      <c r="Z89" s="288"/>
      <c r="AA89" s="288"/>
      <c r="AB89" s="288"/>
      <c r="AC89" s="288"/>
      <c r="AD89" s="288"/>
      <c r="AE89" s="288"/>
      <c r="AF89" s="288"/>
      <c r="AG89" s="288"/>
      <c r="AH89" s="288"/>
      <c r="AI89" s="288"/>
      <c r="AJ89" s="288"/>
      <c r="AK89" s="288"/>
      <c r="AL89" s="288"/>
      <c r="AM89" s="288"/>
      <c r="AN89" s="288"/>
      <c r="AO89" s="288"/>
      <c r="AP89" s="288"/>
      <c r="AQ89" s="288"/>
      <c r="AR89" s="288"/>
      <c r="AS89" s="288"/>
      <c r="AT89" s="288"/>
      <c r="AU89" s="288"/>
      <c r="AV89" s="288"/>
      <c r="AW89" s="288"/>
      <c r="AX89" s="288"/>
      <c r="AY89" s="288"/>
      <c r="AZ89" s="289"/>
    </row>
    <row r="90" spans="1:52" s="23" customFormat="1" ht="12.95" customHeight="1">
      <c r="A90" s="261">
        <v>7</v>
      </c>
      <c r="B90" s="262" t="str">
        <f t="shared" ref="B90" si="22">IF(VLOOKUP(A90,$B$57:$L$66,3,FALSE)="","",VLOOKUP(A90,$B$57:$L$66,3,FALSE))</f>
        <v/>
      </c>
      <c r="C90" s="263"/>
      <c r="D90" s="263"/>
      <c r="E90" s="263"/>
      <c r="F90" s="263"/>
      <c r="G90" s="263"/>
      <c r="H90" s="263"/>
      <c r="I90" s="263"/>
      <c r="J90" s="263"/>
      <c r="K90" s="264"/>
      <c r="L90" s="280" t="s">
        <v>96</v>
      </c>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3"/>
      <c r="AL90" s="277" t="s">
        <v>97</v>
      </c>
      <c r="AM90" s="278"/>
      <c r="AN90" s="278"/>
      <c r="AO90" s="278"/>
      <c r="AP90" s="279"/>
      <c r="AQ90" s="280"/>
      <c r="AR90" s="281"/>
      <c r="AS90" s="281"/>
      <c r="AT90" s="281"/>
      <c r="AU90" s="281"/>
      <c r="AV90" s="281"/>
      <c r="AW90" s="281"/>
      <c r="AX90" s="281"/>
      <c r="AY90" s="281"/>
      <c r="AZ90" s="282"/>
    </row>
    <row r="91" spans="1:52" s="23" customFormat="1" ht="15" customHeight="1">
      <c r="A91" s="261"/>
      <c r="B91" s="265"/>
      <c r="C91" s="266"/>
      <c r="D91" s="266"/>
      <c r="E91" s="266"/>
      <c r="F91" s="266"/>
      <c r="G91" s="266"/>
      <c r="H91" s="266"/>
      <c r="I91" s="266"/>
      <c r="J91" s="266"/>
      <c r="K91" s="267"/>
      <c r="L91" s="231" t="s">
        <v>98</v>
      </c>
      <c r="M91" s="232"/>
      <c r="N91" s="233"/>
      <c r="O91" s="237"/>
      <c r="P91" s="238"/>
      <c r="Q91" s="239"/>
      <c r="R91" s="243" t="s">
        <v>100</v>
      </c>
      <c r="S91" s="244"/>
      <c r="T91" s="245"/>
      <c r="U91" s="284"/>
      <c r="V91" s="285"/>
      <c r="W91" s="285"/>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6"/>
    </row>
    <row r="92" spans="1:52" s="23" customFormat="1" ht="15" customHeight="1">
      <c r="A92" s="261"/>
      <c r="B92" s="268"/>
      <c r="C92" s="269"/>
      <c r="D92" s="269"/>
      <c r="E92" s="269"/>
      <c r="F92" s="269"/>
      <c r="G92" s="269"/>
      <c r="H92" s="269"/>
      <c r="I92" s="269"/>
      <c r="J92" s="269"/>
      <c r="K92" s="270"/>
      <c r="L92" s="234"/>
      <c r="M92" s="235"/>
      <c r="N92" s="236"/>
      <c r="O92" s="240"/>
      <c r="P92" s="241"/>
      <c r="Q92" s="242"/>
      <c r="R92" s="246"/>
      <c r="S92" s="247"/>
      <c r="T92" s="248"/>
      <c r="U92" s="287"/>
      <c r="V92" s="288"/>
      <c r="W92" s="288"/>
      <c r="X92" s="288"/>
      <c r="Y92" s="288"/>
      <c r="Z92" s="288"/>
      <c r="AA92" s="288"/>
      <c r="AB92" s="288"/>
      <c r="AC92" s="288"/>
      <c r="AD92" s="288"/>
      <c r="AE92" s="288"/>
      <c r="AF92" s="288"/>
      <c r="AG92" s="288"/>
      <c r="AH92" s="288"/>
      <c r="AI92" s="288"/>
      <c r="AJ92" s="288"/>
      <c r="AK92" s="288"/>
      <c r="AL92" s="288"/>
      <c r="AM92" s="288"/>
      <c r="AN92" s="288"/>
      <c r="AO92" s="288"/>
      <c r="AP92" s="288"/>
      <c r="AQ92" s="288"/>
      <c r="AR92" s="288"/>
      <c r="AS92" s="288"/>
      <c r="AT92" s="288"/>
      <c r="AU92" s="288"/>
      <c r="AV92" s="288"/>
      <c r="AW92" s="288"/>
      <c r="AX92" s="288"/>
      <c r="AY92" s="288"/>
      <c r="AZ92" s="289"/>
    </row>
    <row r="93" spans="1:52" s="23" customFormat="1" ht="12.95" customHeight="1">
      <c r="A93" s="261">
        <v>8</v>
      </c>
      <c r="B93" s="262" t="str">
        <f t="shared" ref="B93" si="23">IF(VLOOKUP(A93,$B$57:$L$66,3,FALSE)="","",VLOOKUP(A93,$B$57:$L$66,3,FALSE))</f>
        <v/>
      </c>
      <c r="C93" s="263"/>
      <c r="D93" s="263"/>
      <c r="E93" s="263"/>
      <c r="F93" s="263"/>
      <c r="G93" s="263"/>
      <c r="H93" s="263"/>
      <c r="I93" s="263"/>
      <c r="J93" s="263"/>
      <c r="K93" s="264"/>
      <c r="L93" s="280" t="s">
        <v>96</v>
      </c>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3"/>
      <c r="AL93" s="277" t="s">
        <v>97</v>
      </c>
      <c r="AM93" s="278"/>
      <c r="AN93" s="278"/>
      <c r="AO93" s="278"/>
      <c r="AP93" s="279"/>
      <c r="AQ93" s="280"/>
      <c r="AR93" s="281"/>
      <c r="AS93" s="281"/>
      <c r="AT93" s="281"/>
      <c r="AU93" s="281"/>
      <c r="AV93" s="281"/>
      <c r="AW93" s="281"/>
      <c r="AX93" s="281"/>
      <c r="AY93" s="281"/>
      <c r="AZ93" s="282"/>
    </row>
    <row r="94" spans="1:52" s="23" customFormat="1" ht="15" customHeight="1">
      <c r="A94" s="261"/>
      <c r="B94" s="265"/>
      <c r="C94" s="266"/>
      <c r="D94" s="266"/>
      <c r="E94" s="266"/>
      <c r="F94" s="266"/>
      <c r="G94" s="266"/>
      <c r="H94" s="266"/>
      <c r="I94" s="266"/>
      <c r="J94" s="266"/>
      <c r="K94" s="267"/>
      <c r="L94" s="231" t="s">
        <v>98</v>
      </c>
      <c r="M94" s="232"/>
      <c r="N94" s="233"/>
      <c r="O94" s="237"/>
      <c r="P94" s="238"/>
      <c r="Q94" s="239"/>
      <c r="R94" s="243" t="s">
        <v>100</v>
      </c>
      <c r="S94" s="244"/>
      <c r="T94" s="245"/>
      <c r="U94" s="284"/>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6"/>
    </row>
    <row r="95" spans="1:52" s="23" customFormat="1" ht="15" customHeight="1">
      <c r="A95" s="261"/>
      <c r="B95" s="268"/>
      <c r="C95" s="269"/>
      <c r="D95" s="269"/>
      <c r="E95" s="269"/>
      <c r="F95" s="269"/>
      <c r="G95" s="269"/>
      <c r="H95" s="269"/>
      <c r="I95" s="269"/>
      <c r="J95" s="269"/>
      <c r="K95" s="270"/>
      <c r="L95" s="234"/>
      <c r="M95" s="235"/>
      <c r="N95" s="236"/>
      <c r="O95" s="240"/>
      <c r="P95" s="241"/>
      <c r="Q95" s="242"/>
      <c r="R95" s="246"/>
      <c r="S95" s="247"/>
      <c r="T95" s="248"/>
      <c r="U95" s="287"/>
      <c r="V95" s="288"/>
      <c r="W95" s="288"/>
      <c r="X95" s="288"/>
      <c r="Y95" s="288"/>
      <c r="Z95" s="288"/>
      <c r="AA95" s="288"/>
      <c r="AB95" s="288"/>
      <c r="AC95" s="288"/>
      <c r="AD95" s="288"/>
      <c r="AE95" s="288"/>
      <c r="AF95" s="288"/>
      <c r="AG95" s="288"/>
      <c r="AH95" s="288"/>
      <c r="AI95" s="288"/>
      <c r="AJ95" s="288"/>
      <c r="AK95" s="288"/>
      <c r="AL95" s="288"/>
      <c r="AM95" s="288"/>
      <c r="AN95" s="288"/>
      <c r="AO95" s="288"/>
      <c r="AP95" s="288"/>
      <c r="AQ95" s="288"/>
      <c r="AR95" s="288"/>
      <c r="AS95" s="288"/>
      <c r="AT95" s="288"/>
      <c r="AU95" s="288"/>
      <c r="AV95" s="288"/>
      <c r="AW95" s="288"/>
      <c r="AX95" s="288"/>
      <c r="AY95" s="288"/>
      <c r="AZ95" s="289"/>
    </row>
    <row r="96" spans="1:52" s="23" customFormat="1" ht="12.95" customHeight="1">
      <c r="A96" s="261">
        <v>9</v>
      </c>
      <c r="B96" s="262" t="str">
        <f>IF(VLOOKUP(A96,$B$57:$L$66,3,FALSE)="","",VLOOKUP(A96,$B$57:$L$66,3,FALSE))</f>
        <v/>
      </c>
      <c r="C96" s="263"/>
      <c r="D96" s="263"/>
      <c r="E96" s="263"/>
      <c r="F96" s="263"/>
      <c r="G96" s="263"/>
      <c r="H96" s="263"/>
      <c r="I96" s="263"/>
      <c r="J96" s="263"/>
      <c r="K96" s="264"/>
      <c r="L96" s="280" t="s">
        <v>96</v>
      </c>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3"/>
      <c r="AL96" s="277" t="s">
        <v>97</v>
      </c>
      <c r="AM96" s="278"/>
      <c r="AN96" s="278"/>
      <c r="AO96" s="278"/>
      <c r="AP96" s="279"/>
      <c r="AQ96" s="280"/>
      <c r="AR96" s="281"/>
      <c r="AS96" s="281"/>
      <c r="AT96" s="281"/>
      <c r="AU96" s="281"/>
      <c r="AV96" s="281"/>
      <c r="AW96" s="281"/>
      <c r="AX96" s="281"/>
      <c r="AY96" s="281"/>
      <c r="AZ96" s="282"/>
    </row>
    <row r="97" spans="1:64" s="23" customFormat="1" ht="15" customHeight="1">
      <c r="A97" s="261"/>
      <c r="B97" s="265"/>
      <c r="C97" s="266"/>
      <c r="D97" s="266"/>
      <c r="E97" s="266"/>
      <c r="F97" s="266"/>
      <c r="G97" s="266"/>
      <c r="H97" s="266"/>
      <c r="I97" s="266"/>
      <c r="J97" s="266"/>
      <c r="K97" s="267"/>
      <c r="L97" s="231" t="s">
        <v>98</v>
      </c>
      <c r="M97" s="232"/>
      <c r="N97" s="233"/>
      <c r="O97" s="237"/>
      <c r="P97" s="238"/>
      <c r="Q97" s="239"/>
      <c r="R97" s="243" t="s">
        <v>100</v>
      </c>
      <c r="S97" s="244"/>
      <c r="T97" s="245"/>
      <c r="U97" s="284"/>
      <c r="V97" s="285"/>
      <c r="W97" s="285"/>
      <c r="X97" s="285"/>
      <c r="Y97" s="285"/>
      <c r="Z97" s="285"/>
      <c r="AA97" s="285"/>
      <c r="AB97" s="285"/>
      <c r="AC97" s="285"/>
      <c r="AD97" s="285"/>
      <c r="AE97" s="285"/>
      <c r="AF97" s="285"/>
      <c r="AG97" s="285"/>
      <c r="AH97" s="285"/>
      <c r="AI97" s="285"/>
      <c r="AJ97" s="285"/>
      <c r="AK97" s="285"/>
      <c r="AL97" s="285"/>
      <c r="AM97" s="285"/>
      <c r="AN97" s="285"/>
      <c r="AO97" s="285"/>
      <c r="AP97" s="285"/>
      <c r="AQ97" s="285"/>
      <c r="AR97" s="285"/>
      <c r="AS97" s="285"/>
      <c r="AT97" s="285"/>
      <c r="AU97" s="285"/>
      <c r="AV97" s="285"/>
      <c r="AW97" s="285"/>
      <c r="AX97" s="285"/>
      <c r="AY97" s="285"/>
      <c r="AZ97" s="286"/>
    </row>
    <row r="98" spans="1:64" s="23" customFormat="1" ht="15" customHeight="1">
      <c r="A98" s="261"/>
      <c r="B98" s="268"/>
      <c r="C98" s="269"/>
      <c r="D98" s="269"/>
      <c r="E98" s="269"/>
      <c r="F98" s="269"/>
      <c r="G98" s="269"/>
      <c r="H98" s="269"/>
      <c r="I98" s="269"/>
      <c r="J98" s="269"/>
      <c r="K98" s="270"/>
      <c r="L98" s="234"/>
      <c r="M98" s="235"/>
      <c r="N98" s="236"/>
      <c r="O98" s="240"/>
      <c r="P98" s="241"/>
      <c r="Q98" s="242"/>
      <c r="R98" s="246"/>
      <c r="S98" s="247"/>
      <c r="T98" s="248"/>
      <c r="U98" s="287"/>
      <c r="V98" s="288"/>
      <c r="W98" s="288"/>
      <c r="X98" s="288"/>
      <c r="Y98" s="288"/>
      <c r="Z98" s="288"/>
      <c r="AA98" s="288"/>
      <c r="AB98" s="288"/>
      <c r="AC98" s="288"/>
      <c r="AD98" s="288"/>
      <c r="AE98" s="288"/>
      <c r="AF98" s="288"/>
      <c r="AG98" s="288"/>
      <c r="AH98" s="288"/>
      <c r="AI98" s="288"/>
      <c r="AJ98" s="288"/>
      <c r="AK98" s="288"/>
      <c r="AL98" s="288"/>
      <c r="AM98" s="288"/>
      <c r="AN98" s="288"/>
      <c r="AO98" s="288"/>
      <c r="AP98" s="288"/>
      <c r="AQ98" s="288"/>
      <c r="AR98" s="288"/>
      <c r="AS98" s="288"/>
      <c r="AT98" s="288"/>
      <c r="AU98" s="288"/>
      <c r="AV98" s="288"/>
      <c r="AW98" s="288"/>
      <c r="AX98" s="288"/>
      <c r="AY98" s="288"/>
      <c r="AZ98" s="289"/>
    </row>
    <row r="99" spans="1:64" s="23" customFormat="1" ht="12.95" customHeight="1">
      <c r="A99" s="261">
        <v>10</v>
      </c>
      <c r="B99" s="262" t="str">
        <f t="shared" ref="B99" si="24">IF(VLOOKUP(A99,$B$57:$L$66,3,FALSE)="","",VLOOKUP(A99,$B$57:$L$66,3,FALSE))</f>
        <v/>
      </c>
      <c r="C99" s="263"/>
      <c r="D99" s="263"/>
      <c r="E99" s="263"/>
      <c r="F99" s="263"/>
      <c r="G99" s="263"/>
      <c r="H99" s="263"/>
      <c r="I99" s="263"/>
      <c r="J99" s="263"/>
      <c r="K99" s="264"/>
      <c r="L99" s="280" t="s">
        <v>96</v>
      </c>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3"/>
      <c r="AL99" s="277" t="s">
        <v>97</v>
      </c>
      <c r="AM99" s="278"/>
      <c r="AN99" s="278"/>
      <c r="AO99" s="278"/>
      <c r="AP99" s="279"/>
      <c r="AQ99" s="280"/>
      <c r="AR99" s="281"/>
      <c r="AS99" s="281"/>
      <c r="AT99" s="281"/>
      <c r="AU99" s="281"/>
      <c r="AV99" s="281"/>
      <c r="AW99" s="281"/>
      <c r="AX99" s="281"/>
      <c r="AY99" s="281"/>
      <c r="AZ99" s="282"/>
    </row>
    <row r="100" spans="1:64" s="23" customFormat="1" ht="15" customHeight="1">
      <c r="A100" s="261"/>
      <c r="B100" s="265"/>
      <c r="C100" s="266"/>
      <c r="D100" s="266"/>
      <c r="E100" s="266"/>
      <c r="F100" s="266"/>
      <c r="G100" s="266"/>
      <c r="H100" s="266"/>
      <c r="I100" s="266"/>
      <c r="J100" s="266"/>
      <c r="K100" s="267"/>
      <c r="L100" s="231" t="s">
        <v>98</v>
      </c>
      <c r="M100" s="232"/>
      <c r="N100" s="233"/>
      <c r="O100" s="237"/>
      <c r="P100" s="238"/>
      <c r="Q100" s="239"/>
      <c r="R100" s="243" t="s">
        <v>100</v>
      </c>
      <c r="S100" s="244"/>
      <c r="T100" s="245"/>
      <c r="U100" s="284"/>
      <c r="V100" s="285"/>
      <c r="W100" s="285"/>
      <c r="X100" s="285"/>
      <c r="Y100" s="285"/>
      <c r="Z100" s="285"/>
      <c r="AA100" s="285"/>
      <c r="AB100" s="285"/>
      <c r="AC100" s="285"/>
      <c r="AD100" s="285"/>
      <c r="AE100" s="285"/>
      <c r="AF100" s="285"/>
      <c r="AG100" s="285"/>
      <c r="AH100" s="285"/>
      <c r="AI100" s="285"/>
      <c r="AJ100" s="285"/>
      <c r="AK100" s="285"/>
      <c r="AL100" s="285"/>
      <c r="AM100" s="285"/>
      <c r="AN100" s="285"/>
      <c r="AO100" s="285"/>
      <c r="AP100" s="285"/>
      <c r="AQ100" s="285"/>
      <c r="AR100" s="285"/>
      <c r="AS100" s="285"/>
      <c r="AT100" s="285"/>
      <c r="AU100" s="285"/>
      <c r="AV100" s="285"/>
      <c r="AW100" s="285"/>
      <c r="AX100" s="285"/>
      <c r="AY100" s="285"/>
      <c r="AZ100" s="286"/>
    </row>
    <row r="101" spans="1:64" s="23" customFormat="1" ht="15" customHeight="1">
      <c r="A101" s="261"/>
      <c r="B101" s="268"/>
      <c r="C101" s="269"/>
      <c r="D101" s="269"/>
      <c r="E101" s="269"/>
      <c r="F101" s="269"/>
      <c r="G101" s="269"/>
      <c r="H101" s="269"/>
      <c r="I101" s="269"/>
      <c r="J101" s="269"/>
      <c r="K101" s="270"/>
      <c r="L101" s="234"/>
      <c r="M101" s="235"/>
      <c r="N101" s="236"/>
      <c r="O101" s="240"/>
      <c r="P101" s="241"/>
      <c r="Q101" s="242"/>
      <c r="R101" s="246"/>
      <c r="S101" s="247"/>
      <c r="T101" s="248"/>
      <c r="U101" s="287"/>
      <c r="V101" s="288"/>
      <c r="W101" s="288"/>
      <c r="X101" s="288"/>
      <c r="Y101" s="288"/>
      <c r="Z101" s="288"/>
      <c r="AA101" s="288"/>
      <c r="AB101" s="288"/>
      <c r="AC101" s="288"/>
      <c r="AD101" s="288"/>
      <c r="AE101" s="288"/>
      <c r="AF101" s="288"/>
      <c r="AG101" s="288"/>
      <c r="AH101" s="288"/>
      <c r="AI101" s="288"/>
      <c r="AJ101" s="288"/>
      <c r="AK101" s="288"/>
      <c r="AL101" s="288"/>
      <c r="AM101" s="288"/>
      <c r="AN101" s="288"/>
      <c r="AO101" s="288"/>
      <c r="AP101" s="288"/>
      <c r="AQ101" s="288"/>
      <c r="AR101" s="288"/>
      <c r="AS101" s="288"/>
      <c r="AT101" s="288"/>
      <c r="AU101" s="288"/>
      <c r="AV101" s="288"/>
      <c r="AW101" s="288"/>
      <c r="AX101" s="288"/>
      <c r="AY101" s="288"/>
      <c r="AZ101" s="289"/>
    </row>
    <row r="102" spans="1:64" s="23" customFormat="1" ht="15" customHeight="1">
      <c r="A102" s="25"/>
      <c r="C102" s="19"/>
      <c r="D102" s="19"/>
      <c r="E102" s="19"/>
      <c r="F102" s="19"/>
      <c r="G102" s="19"/>
      <c r="H102" s="19"/>
      <c r="I102" s="19"/>
      <c r="J102" s="19"/>
      <c r="K102" s="19"/>
      <c r="L102" s="19"/>
      <c r="M102" s="26"/>
      <c r="N102" s="26"/>
      <c r="O102" s="26"/>
      <c r="P102" s="27"/>
      <c r="Q102" s="27"/>
      <c r="R102" s="27"/>
      <c r="S102" s="14"/>
      <c r="T102" s="14"/>
      <c r="U102" s="14"/>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row>
    <row r="103" spans="1:64" s="23" customFormat="1" ht="1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64" s="23" customFormat="1" ht="1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64" s="23" customFormat="1" ht="15" customHeight="1">
      <c r="A105" s="25"/>
      <c r="B105" s="204" t="s">
        <v>106</v>
      </c>
      <c r="C105" s="204"/>
      <c r="D105" s="204"/>
      <c r="E105" s="204"/>
      <c r="F105" s="204"/>
      <c r="G105" s="204"/>
      <c r="H105" s="204"/>
      <c r="I105" s="205"/>
      <c r="J105" s="190" t="s">
        <v>45</v>
      </c>
      <c r="K105" s="190"/>
      <c r="L105" s="190"/>
      <c r="M105" s="190"/>
      <c r="N105" s="190"/>
      <c r="O105" s="215">
        <f>SUM(AH108:AL117,U121:Y140)*$BC$15</f>
        <v>2690000</v>
      </c>
      <c r="P105" s="215"/>
      <c r="Q105" s="215"/>
      <c r="R105" s="215"/>
      <c r="S105" s="215"/>
      <c r="T105" s="215"/>
      <c r="U105" s="2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64" s="23" customFormat="1" ht="15" customHeight="1">
      <c r="A106" s="25"/>
      <c r="B106" s="25"/>
      <c r="C106" s="290" t="s">
        <v>107</v>
      </c>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row>
    <row r="107" spans="1:64" s="23" customFormat="1" ht="15" customHeight="1">
      <c r="A107" s="25"/>
      <c r="B107" s="125"/>
      <c r="C107" s="125"/>
      <c r="D107" s="125" t="s">
        <v>93</v>
      </c>
      <c r="E107" s="125"/>
      <c r="F107" s="125"/>
      <c r="G107" s="125"/>
      <c r="H107" s="125"/>
      <c r="I107" s="125"/>
      <c r="J107" s="125"/>
      <c r="K107" s="125"/>
      <c r="L107" s="125"/>
      <c r="M107" s="291" t="s">
        <v>108</v>
      </c>
      <c r="N107" s="292"/>
      <c r="O107" s="292"/>
      <c r="P107" s="292"/>
      <c r="Q107" s="292"/>
      <c r="R107" s="292"/>
      <c r="S107" s="292"/>
      <c r="T107" s="293"/>
      <c r="U107" s="291" t="s">
        <v>109</v>
      </c>
      <c r="V107" s="292"/>
      <c r="W107" s="292"/>
      <c r="X107" s="292"/>
      <c r="Y107" s="292"/>
      <c r="Z107" s="292"/>
      <c r="AA107" s="292"/>
      <c r="AB107" s="293"/>
      <c r="AC107" s="291" t="s">
        <v>75</v>
      </c>
      <c r="AD107" s="292"/>
      <c r="AE107" s="292"/>
      <c r="AF107" s="292"/>
      <c r="AG107" s="293"/>
      <c r="AH107" s="125" t="s">
        <v>110</v>
      </c>
      <c r="AI107" s="125"/>
      <c r="AJ107" s="125"/>
      <c r="AK107" s="125"/>
      <c r="AL107" s="125"/>
      <c r="AM107" s="178" t="s">
        <v>111</v>
      </c>
      <c r="AN107" s="179"/>
      <c r="AO107" s="179"/>
      <c r="AP107" s="179"/>
      <c r="AQ107" s="180"/>
      <c r="AR107" s="178" t="s">
        <v>112</v>
      </c>
      <c r="AS107" s="179"/>
      <c r="AT107" s="179"/>
      <c r="AU107" s="179"/>
      <c r="AV107" s="180"/>
      <c r="AW107" s="134" t="s">
        <v>113</v>
      </c>
      <c r="AX107" s="135"/>
      <c r="AY107" s="135"/>
      <c r="AZ107" s="135"/>
      <c r="BA107" s="136"/>
      <c r="BB107" s="134" t="s">
        <v>114</v>
      </c>
      <c r="BC107" s="135"/>
      <c r="BD107" s="135"/>
      <c r="BE107" s="135"/>
      <c r="BF107" s="136"/>
      <c r="BG107" s="25"/>
      <c r="BH107" s="25"/>
      <c r="BI107" s="25"/>
      <c r="BJ107" s="25"/>
      <c r="BK107" s="25"/>
      <c r="BL107" s="25"/>
    </row>
    <row r="108" spans="1:64" s="23" customFormat="1" ht="15" customHeight="1">
      <c r="A108" s="25"/>
      <c r="B108" s="300">
        <v>1</v>
      </c>
      <c r="C108" s="301"/>
      <c r="D108" s="126" t="s">
        <v>115</v>
      </c>
      <c r="E108" s="126"/>
      <c r="F108" s="126"/>
      <c r="G108" s="126"/>
      <c r="H108" s="126"/>
      <c r="I108" s="126"/>
      <c r="J108" s="126"/>
      <c r="K108" s="126"/>
      <c r="L108" s="126"/>
      <c r="M108" s="302" t="s">
        <v>116</v>
      </c>
      <c r="N108" s="303"/>
      <c r="O108" s="303"/>
      <c r="P108" s="303"/>
      <c r="Q108" s="303"/>
      <c r="R108" s="303"/>
      <c r="S108" s="303"/>
      <c r="T108" s="304"/>
      <c r="U108" s="302">
        <v>46081</v>
      </c>
      <c r="V108" s="303"/>
      <c r="W108" s="303"/>
      <c r="X108" s="303"/>
      <c r="Y108" s="303"/>
      <c r="Z108" s="303"/>
      <c r="AA108" s="303"/>
      <c r="AB108" s="304"/>
      <c r="AC108" s="305">
        <v>1</v>
      </c>
      <c r="AD108" s="306"/>
      <c r="AE108" s="306"/>
      <c r="AF108" s="306"/>
      <c r="AG108" s="307"/>
      <c r="AH108" s="106">
        <v>600000</v>
      </c>
      <c r="AI108" s="106"/>
      <c r="AJ108" s="106"/>
      <c r="AK108" s="106"/>
      <c r="AL108" s="106"/>
      <c r="AM108" s="294">
        <f>IF(D108="","",AH108*0.1)</f>
        <v>60000</v>
      </c>
      <c r="AN108" s="295"/>
      <c r="AO108" s="295"/>
      <c r="AP108" s="295"/>
      <c r="AQ108" s="296"/>
      <c r="AR108" s="294">
        <f>IF(D108="","",SUM(AH108:AQ108))</f>
        <v>660000</v>
      </c>
      <c r="AS108" s="295"/>
      <c r="AT108" s="295"/>
      <c r="AU108" s="295"/>
      <c r="AV108" s="296"/>
      <c r="AW108" s="297" t="s">
        <v>117</v>
      </c>
      <c r="AX108" s="298"/>
      <c r="AY108" s="298"/>
      <c r="AZ108" s="298"/>
      <c r="BA108" s="299"/>
      <c r="BB108" s="297" t="s">
        <v>118</v>
      </c>
      <c r="BC108" s="298"/>
      <c r="BD108" s="298"/>
      <c r="BE108" s="298"/>
      <c r="BF108" s="299"/>
      <c r="BG108" s="25"/>
      <c r="BH108" s="25"/>
      <c r="BI108" s="25"/>
      <c r="BJ108" s="25"/>
      <c r="BK108" s="25"/>
      <c r="BL108" s="25"/>
    </row>
    <row r="109" spans="1:64" s="23" customFormat="1" ht="15" customHeight="1">
      <c r="A109" s="25"/>
      <c r="B109" s="300">
        <v>2</v>
      </c>
      <c r="C109" s="301"/>
      <c r="D109" s="126" t="s">
        <v>119</v>
      </c>
      <c r="E109" s="126"/>
      <c r="F109" s="126"/>
      <c r="G109" s="126"/>
      <c r="H109" s="126"/>
      <c r="I109" s="126"/>
      <c r="J109" s="126"/>
      <c r="K109" s="126"/>
      <c r="L109" s="126"/>
      <c r="M109" s="302" t="s">
        <v>120</v>
      </c>
      <c r="N109" s="303"/>
      <c r="O109" s="303"/>
      <c r="P109" s="303"/>
      <c r="Q109" s="303"/>
      <c r="R109" s="303"/>
      <c r="S109" s="303"/>
      <c r="T109" s="304"/>
      <c r="U109" s="302">
        <v>46053</v>
      </c>
      <c r="V109" s="303"/>
      <c r="W109" s="303"/>
      <c r="X109" s="303"/>
      <c r="Y109" s="303">
        <v>45322</v>
      </c>
      <c r="Z109" s="303"/>
      <c r="AA109" s="303"/>
      <c r="AB109" s="304"/>
      <c r="AC109" s="305">
        <v>1</v>
      </c>
      <c r="AD109" s="306"/>
      <c r="AE109" s="306"/>
      <c r="AF109" s="306"/>
      <c r="AG109" s="307"/>
      <c r="AH109" s="106">
        <v>190000</v>
      </c>
      <c r="AI109" s="106"/>
      <c r="AJ109" s="106"/>
      <c r="AK109" s="106"/>
      <c r="AL109" s="106"/>
      <c r="AM109" s="294">
        <f t="shared" ref="AM109:AM117" si="25">IF(D109="","",AH109*0.1)</f>
        <v>19000</v>
      </c>
      <c r="AN109" s="295"/>
      <c r="AO109" s="295"/>
      <c r="AP109" s="295"/>
      <c r="AQ109" s="296"/>
      <c r="AR109" s="294">
        <f t="shared" ref="AR109:AR117" si="26">IF(D109="","",SUM(AH109:AQ109))</f>
        <v>209000</v>
      </c>
      <c r="AS109" s="295"/>
      <c r="AT109" s="295"/>
      <c r="AU109" s="295"/>
      <c r="AV109" s="296"/>
      <c r="AW109" s="297" t="s">
        <v>117</v>
      </c>
      <c r="AX109" s="298"/>
      <c r="AY109" s="298"/>
      <c r="AZ109" s="298"/>
      <c r="BA109" s="299"/>
      <c r="BB109" s="297" t="s">
        <v>121</v>
      </c>
      <c r="BC109" s="298"/>
      <c r="BD109" s="298"/>
      <c r="BE109" s="298"/>
      <c r="BF109" s="299"/>
      <c r="BG109" s="25"/>
      <c r="BH109" s="25"/>
      <c r="BI109" s="25"/>
      <c r="BJ109" s="25"/>
      <c r="BK109" s="25"/>
      <c r="BL109" s="25"/>
    </row>
    <row r="110" spans="1:64" s="23" customFormat="1" ht="15" customHeight="1">
      <c r="A110" s="25"/>
      <c r="B110" s="300">
        <v>3</v>
      </c>
      <c r="C110" s="301"/>
      <c r="D110" s="126" t="s">
        <v>122</v>
      </c>
      <c r="E110" s="126"/>
      <c r="F110" s="126"/>
      <c r="G110" s="126"/>
      <c r="H110" s="126"/>
      <c r="I110" s="126"/>
      <c r="J110" s="126"/>
      <c r="K110" s="126"/>
      <c r="L110" s="126"/>
      <c r="M110" s="302" t="s">
        <v>123</v>
      </c>
      <c r="N110" s="303"/>
      <c r="O110" s="303"/>
      <c r="P110" s="303"/>
      <c r="Q110" s="303"/>
      <c r="R110" s="303"/>
      <c r="S110" s="303"/>
      <c r="T110" s="304"/>
      <c r="U110" s="302">
        <v>46081</v>
      </c>
      <c r="V110" s="303"/>
      <c r="W110" s="303"/>
      <c r="X110" s="303"/>
      <c r="Y110" s="303">
        <v>45350</v>
      </c>
      <c r="Z110" s="303"/>
      <c r="AA110" s="303"/>
      <c r="AB110" s="304"/>
      <c r="AC110" s="305">
        <v>1</v>
      </c>
      <c r="AD110" s="306"/>
      <c r="AE110" s="306"/>
      <c r="AF110" s="306"/>
      <c r="AG110" s="307"/>
      <c r="AH110" s="106">
        <v>100000</v>
      </c>
      <c r="AI110" s="106"/>
      <c r="AJ110" s="106"/>
      <c r="AK110" s="106"/>
      <c r="AL110" s="106"/>
      <c r="AM110" s="294">
        <f t="shared" si="25"/>
        <v>10000</v>
      </c>
      <c r="AN110" s="295"/>
      <c r="AO110" s="295"/>
      <c r="AP110" s="295"/>
      <c r="AQ110" s="296"/>
      <c r="AR110" s="294">
        <f t="shared" si="26"/>
        <v>110000</v>
      </c>
      <c r="AS110" s="295"/>
      <c r="AT110" s="295"/>
      <c r="AU110" s="295"/>
      <c r="AV110" s="296"/>
      <c r="AW110" s="297" t="s">
        <v>117</v>
      </c>
      <c r="AX110" s="298"/>
      <c r="AY110" s="298"/>
      <c r="AZ110" s="298"/>
      <c r="BA110" s="299"/>
      <c r="BB110" s="297" t="s">
        <v>121</v>
      </c>
      <c r="BC110" s="298"/>
      <c r="BD110" s="298"/>
      <c r="BE110" s="298"/>
      <c r="BF110" s="299"/>
      <c r="BG110" s="25"/>
      <c r="BH110" s="25"/>
      <c r="BI110" s="25"/>
      <c r="BJ110" s="25"/>
      <c r="BK110" s="25"/>
      <c r="BL110" s="25"/>
    </row>
    <row r="111" spans="1:64" s="23" customFormat="1" ht="15" customHeight="1">
      <c r="A111" s="25"/>
      <c r="B111" s="300">
        <v>4</v>
      </c>
      <c r="C111" s="301"/>
      <c r="D111" s="126"/>
      <c r="E111" s="126"/>
      <c r="F111" s="126"/>
      <c r="G111" s="126"/>
      <c r="H111" s="126"/>
      <c r="I111" s="126"/>
      <c r="J111" s="126"/>
      <c r="K111" s="126"/>
      <c r="L111" s="126"/>
      <c r="M111" s="302"/>
      <c r="N111" s="303"/>
      <c r="O111" s="303"/>
      <c r="P111" s="303"/>
      <c r="Q111" s="303"/>
      <c r="R111" s="303"/>
      <c r="S111" s="303"/>
      <c r="T111" s="304"/>
      <c r="U111" s="302"/>
      <c r="V111" s="303"/>
      <c r="W111" s="303"/>
      <c r="X111" s="303"/>
      <c r="Y111" s="303"/>
      <c r="Z111" s="303"/>
      <c r="AA111" s="303"/>
      <c r="AB111" s="304"/>
      <c r="AC111" s="305"/>
      <c r="AD111" s="306"/>
      <c r="AE111" s="306"/>
      <c r="AF111" s="306"/>
      <c r="AG111" s="307"/>
      <c r="AH111" s="106"/>
      <c r="AI111" s="106"/>
      <c r="AJ111" s="106"/>
      <c r="AK111" s="106"/>
      <c r="AL111" s="106"/>
      <c r="AM111" s="294" t="str">
        <f t="shared" si="25"/>
        <v/>
      </c>
      <c r="AN111" s="295"/>
      <c r="AO111" s="295"/>
      <c r="AP111" s="295"/>
      <c r="AQ111" s="296"/>
      <c r="AR111" s="294" t="str">
        <f t="shared" si="26"/>
        <v/>
      </c>
      <c r="AS111" s="295"/>
      <c r="AT111" s="295"/>
      <c r="AU111" s="295"/>
      <c r="AV111" s="296"/>
      <c r="AW111" s="297"/>
      <c r="AX111" s="298"/>
      <c r="AY111" s="298"/>
      <c r="AZ111" s="298"/>
      <c r="BA111" s="299"/>
      <c r="BB111" s="297"/>
      <c r="BC111" s="298"/>
      <c r="BD111" s="298"/>
      <c r="BE111" s="298"/>
      <c r="BF111" s="299"/>
      <c r="BG111" s="25"/>
      <c r="BH111" s="25"/>
      <c r="BI111" s="25"/>
      <c r="BJ111" s="25"/>
      <c r="BK111" s="25"/>
      <c r="BL111" s="25"/>
    </row>
    <row r="112" spans="1:64" s="23" customFormat="1" ht="15" customHeight="1">
      <c r="A112" s="25"/>
      <c r="B112" s="300">
        <v>5</v>
      </c>
      <c r="C112" s="301"/>
      <c r="D112" s="126"/>
      <c r="E112" s="126"/>
      <c r="F112" s="126"/>
      <c r="G112" s="126"/>
      <c r="H112" s="126"/>
      <c r="I112" s="126"/>
      <c r="J112" s="126"/>
      <c r="K112" s="126"/>
      <c r="L112" s="126"/>
      <c r="M112" s="302"/>
      <c r="N112" s="303"/>
      <c r="O112" s="303"/>
      <c r="P112" s="303"/>
      <c r="Q112" s="303"/>
      <c r="R112" s="303"/>
      <c r="S112" s="303"/>
      <c r="T112" s="304"/>
      <c r="U112" s="302"/>
      <c r="V112" s="303"/>
      <c r="W112" s="303"/>
      <c r="X112" s="303"/>
      <c r="Y112" s="303"/>
      <c r="Z112" s="303"/>
      <c r="AA112" s="303"/>
      <c r="AB112" s="304"/>
      <c r="AC112" s="305"/>
      <c r="AD112" s="306"/>
      <c r="AE112" s="306"/>
      <c r="AF112" s="306"/>
      <c r="AG112" s="307"/>
      <c r="AH112" s="106"/>
      <c r="AI112" s="106"/>
      <c r="AJ112" s="106"/>
      <c r="AK112" s="106"/>
      <c r="AL112" s="106"/>
      <c r="AM112" s="294" t="str">
        <f t="shared" si="25"/>
        <v/>
      </c>
      <c r="AN112" s="295"/>
      <c r="AO112" s="295"/>
      <c r="AP112" s="295"/>
      <c r="AQ112" s="296"/>
      <c r="AR112" s="294" t="str">
        <f t="shared" si="26"/>
        <v/>
      </c>
      <c r="AS112" s="295"/>
      <c r="AT112" s="295"/>
      <c r="AU112" s="295"/>
      <c r="AV112" s="296"/>
      <c r="AW112" s="297"/>
      <c r="AX112" s="298"/>
      <c r="AY112" s="298"/>
      <c r="AZ112" s="298"/>
      <c r="BA112" s="299"/>
      <c r="BB112" s="297"/>
      <c r="BC112" s="298"/>
      <c r="BD112" s="298"/>
      <c r="BE112" s="298"/>
      <c r="BF112" s="299"/>
      <c r="BG112" s="25"/>
      <c r="BH112" s="25"/>
      <c r="BI112" s="25"/>
      <c r="BJ112" s="25"/>
      <c r="BK112" s="25"/>
      <c r="BL112" s="25"/>
    </row>
    <row r="113" spans="1:64" s="23" customFormat="1" ht="15" customHeight="1">
      <c r="A113" s="25"/>
      <c r="B113" s="300">
        <v>6</v>
      </c>
      <c r="C113" s="301"/>
      <c r="D113" s="126"/>
      <c r="E113" s="126"/>
      <c r="F113" s="126"/>
      <c r="G113" s="126"/>
      <c r="H113" s="126"/>
      <c r="I113" s="126"/>
      <c r="J113" s="126"/>
      <c r="K113" s="126"/>
      <c r="L113" s="126"/>
      <c r="M113" s="302"/>
      <c r="N113" s="303"/>
      <c r="O113" s="303"/>
      <c r="P113" s="303"/>
      <c r="Q113" s="303"/>
      <c r="R113" s="303"/>
      <c r="S113" s="303"/>
      <c r="T113" s="304"/>
      <c r="U113" s="302"/>
      <c r="V113" s="303"/>
      <c r="W113" s="303"/>
      <c r="X113" s="303"/>
      <c r="Y113" s="303"/>
      <c r="Z113" s="303"/>
      <c r="AA113" s="303"/>
      <c r="AB113" s="304"/>
      <c r="AC113" s="305"/>
      <c r="AD113" s="306"/>
      <c r="AE113" s="306"/>
      <c r="AF113" s="306"/>
      <c r="AG113" s="307"/>
      <c r="AH113" s="106"/>
      <c r="AI113" s="106"/>
      <c r="AJ113" s="106"/>
      <c r="AK113" s="106"/>
      <c r="AL113" s="106"/>
      <c r="AM113" s="294" t="str">
        <f t="shared" si="25"/>
        <v/>
      </c>
      <c r="AN113" s="295"/>
      <c r="AO113" s="295"/>
      <c r="AP113" s="295"/>
      <c r="AQ113" s="296"/>
      <c r="AR113" s="294" t="str">
        <f t="shared" si="26"/>
        <v/>
      </c>
      <c r="AS113" s="295"/>
      <c r="AT113" s="295"/>
      <c r="AU113" s="295"/>
      <c r="AV113" s="296"/>
      <c r="AW113" s="297"/>
      <c r="AX113" s="298"/>
      <c r="AY113" s="298"/>
      <c r="AZ113" s="298"/>
      <c r="BA113" s="299"/>
      <c r="BB113" s="297"/>
      <c r="BC113" s="298"/>
      <c r="BD113" s="298"/>
      <c r="BE113" s="298"/>
      <c r="BF113" s="299"/>
      <c r="BG113" s="25"/>
      <c r="BH113" s="25"/>
      <c r="BI113" s="25"/>
      <c r="BJ113" s="25"/>
      <c r="BK113" s="25"/>
      <c r="BL113" s="25"/>
    </row>
    <row r="114" spans="1:64" s="23" customFormat="1" ht="15" customHeight="1">
      <c r="A114" s="25"/>
      <c r="B114" s="300">
        <v>7</v>
      </c>
      <c r="C114" s="301"/>
      <c r="D114" s="126"/>
      <c r="E114" s="126"/>
      <c r="F114" s="126"/>
      <c r="G114" s="126"/>
      <c r="H114" s="126"/>
      <c r="I114" s="126"/>
      <c r="J114" s="126"/>
      <c r="K114" s="126"/>
      <c r="L114" s="126"/>
      <c r="M114" s="302"/>
      <c r="N114" s="303"/>
      <c r="O114" s="303"/>
      <c r="P114" s="303"/>
      <c r="Q114" s="303"/>
      <c r="R114" s="303"/>
      <c r="S114" s="303"/>
      <c r="T114" s="304"/>
      <c r="U114" s="302"/>
      <c r="V114" s="303"/>
      <c r="W114" s="303"/>
      <c r="X114" s="303"/>
      <c r="Y114" s="303"/>
      <c r="Z114" s="303"/>
      <c r="AA114" s="303"/>
      <c r="AB114" s="304"/>
      <c r="AC114" s="305"/>
      <c r="AD114" s="306"/>
      <c r="AE114" s="306"/>
      <c r="AF114" s="306"/>
      <c r="AG114" s="307"/>
      <c r="AH114" s="106"/>
      <c r="AI114" s="106"/>
      <c r="AJ114" s="106"/>
      <c r="AK114" s="106"/>
      <c r="AL114" s="106"/>
      <c r="AM114" s="294" t="str">
        <f t="shared" si="25"/>
        <v/>
      </c>
      <c r="AN114" s="295"/>
      <c r="AO114" s="295"/>
      <c r="AP114" s="295"/>
      <c r="AQ114" s="296"/>
      <c r="AR114" s="294" t="str">
        <f t="shared" si="26"/>
        <v/>
      </c>
      <c r="AS114" s="295"/>
      <c r="AT114" s="295"/>
      <c r="AU114" s="295"/>
      <c r="AV114" s="296"/>
      <c r="AW114" s="297"/>
      <c r="AX114" s="298"/>
      <c r="AY114" s="298"/>
      <c r="AZ114" s="298"/>
      <c r="BA114" s="299"/>
      <c r="BB114" s="297"/>
      <c r="BC114" s="298"/>
      <c r="BD114" s="298"/>
      <c r="BE114" s="298"/>
      <c r="BF114" s="299"/>
      <c r="BG114" s="25"/>
      <c r="BH114" s="25"/>
      <c r="BI114" s="25"/>
      <c r="BJ114" s="25"/>
      <c r="BK114" s="25"/>
      <c r="BL114" s="25"/>
    </row>
    <row r="115" spans="1:64" s="23" customFormat="1" ht="15" customHeight="1">
      <c r="A115" s="25"/>
      <c r="B115" s="300">
        <v>8</v>
      </c>
      <c r="C115" s="301"/>
      <c r="D115" s="126"/>
      <c r="E115" s="126"/>
      <c r="F115" s="126"/>
      <c r="G115" s="126"/>
      <c r="H115" s="126"/>
      <c r="I115" s="126"/>
      <c r="J115" s="126"/>
      <c r="K115" s="126"/>
      <c r="L115" s="126"/>
      <c r="M115" s="302"/>
      <c r="N115" s="303"/>
      <c r="O115" s="303"/>
      <c r="P115" s="303"/>
      <c r="Q115" s="303"/>
      <c r="R115" s="303"/>
      <c r="S115" s="303"/>
      <c r="T115" s="304"/>
      <c r="U115" s="302"/>
      <c r="V115" s="303"/>
      <c r="W115" s="303"/>
      <c r="X115" s="303"/>
      <c r="Y115" s="303"/>
      <c r="Z115" s="303"/>
      <c r="AA115" s="303"/>
      <c r="AB115" s="304"/>
      <c r="AC115" s="305"/>
      <c r="AD115" s="306"/>
      <c r="AE115" s="306"/>
      <c r="AF115" s="306"/>
      <c r="AG115" s="307"/>
      <c r="AH115" s="106"/>
      <c r="AI115" s="106"/>
      <c r="AJ115" s="106"/>
      <c r="AK115" s="106"/>
      <c r="AL115" s="106"/>
      <c r="AM115" s="294" t="str">
        <f t="shared" si="25"/>
        <v/>
      </c>
      <c r="AN115" s="295"/>
      <c r="AO115" s="295"/>
      <c r="AP115" s="295"/>
      <c r="AQ115" s="296"/>
      <c r="AR115" s="294" t="str">
        <f t="shared" si="26"/>
        <v/>
      </c>
      <c r="AS115" s="295"/>
      <c r="AT115" s="295"/>
      <c r="AU115" s="295"/>
      <c r="AV115" s="296"/>
      <c r="AW115" s="297"/>
      <c r="AX115" s="298"/>
      <c r="AY115" s="298"/>
      <c r="AZ115" s="298"/>
      <c r="BA115" s="299"/>
      <c r="BB115" s="297"/>
      <c r="BC115" s="298"/>
      <c r="BD115" s="298"/>
      <c r="BE115" s="298"/>
      <c r="BF115" s="299"/>
      <c r="BG115" s="25"/>
      <c r="BH115" s="25"/>
      <c r="BI115" s="25"/>
      <c r="BJ115" s="25"/>
      <c r="BK115" s="25"/>
      <c r="BL115" s="25"/>
    </row>
    <row r="116" spans="1:64" s="23" customFormat="1" ht="15" customHeight="1">
      <c r="A116" s="25"/>
      <c r="B116" s="300">
        <v>9</v>
      </c>
      <c r="C116" s="301"/>
      <c r="D116" s="126"/>
      <c r="E116" s="126"/>
      <c r="F116" s="126"/>
      <c r="G116" s="126"/>
      <c r="H116" s="126"/>
      <c r="I116" s="126"/>
      <c r="J116" s="126"/>
      <c r="K116" s="126"/>
      <c r="L116" s="126"/>
      <c r="M116" s="302"/>
      <c r="N116" s="303"/>
      <c r="O116" s="303"/>
      <c r="P116" s="303"/>
      <c r="Q116" s="303"/>
      <c r="R116" s="303"/>
      <c r="S116" s="303"/>
      <c r="T116" s="304"/>
      <c r="U116" s="302"/>
      <c r="V116" s="303"/>
      <c r="W116" s="303"/>
      <c r="X116" s="303"/>
      <c r="Y116" s="303"/>
      <c r="Z116" s="303"/>
      <c r="AA116" s="303"/>
      <c r="AB116" s="304"/>
      <c r="AC116" s="305"/>
      <c r="AD116" s="306"/>
      <c r="AE116" s="306"/>
      <c r="AF116" s="306"/>
      <c r="AG116" s="307"/>
      <c r="AH116" s="106"/>
      <c r="AI116" s="106"/>
      <c r="AJ116" s="106"/>
      <c r="AK116" s="106"/>
      <c r="AL116" s="106"/>
      <c r="AM116" s="294" t="str">
        <f t="shared" si="25"/>
        <v/>
      </c>
      <c r="AN116" s="295"/>
      <c r="AO116" s="295"/>
      <c r="AP116" s="295"/>
      <c r="AQ116" s="296"/>
      <c r="AR116" s="294" t="str">
        <f t="shared" si="26"/>
        <v/>
      </c>
      <c r="AS116" s="295"/>
      <c r="AT116" s="295"/>
      <c r="AU116" s="295"/>
      <c r="AV116" s="296"/>
      <c r="AW116" s="297"/>
      <c r="AX116" s="298"/>
      <c r="AY116" s="298"/>
      <c r="AZ116" s="298"/>
      <c r="BA116" s="299"/>
      <c r="BB116" s="297"/>
      <c r="BC116" s="298"/>
      <c r="BD116" s="298"/>
      <c r="BE116" s="298"/>
      <c r="BF116" s="299"/>
      <c r="BG116" s="25"/>
      <c r="BH116" s="25"/>
      <c r="BI116" s="25"/>
      <c r="BJ116" s="25"/>
      <c r="BK116" s="25"/>
      <c r="BL116" s="25"/>
    </row>
    <row r="117" spans="1:64" s="23" customFormat="1" ht="15" customHeight="1">
      <c r="A117" s="25"/>
      <c r="B117" s="300">
        <v>10</v>
      </c>
      <c r="C117" s="301"/>
      <c r="D117" s="126"/>
      <c r="E117" s="126"/>
      <c r="F117" s="126"/>
      <c r="G117" s="126"/>
      <c r="H117" s="126"/>
      <c r="I117" s="126"/>
      <c r="J117" s="126"/>
      <c r="K117" s="126"/>
      <c r="L117" s="126"/>
      <c r="M117" s="302"/>
      <c r="N117" s="303"/>
      <c r="O117" s="303"/>
      <c r="P117" s="303"/>
      <c r="Q117" s="303"/>
      <c r="R117" s="303"/>
      <c r="S117" s="303"/>
      <c r="T117" s="304"/>
      <c r="U117" s="302"/>
      <c r="V117" s="303"/>
      <c r="W117" s="303"/>
      <c r="X117" s="303"/>
      <c r="Y117" s="303"/>
      <c r="Z117" s="303"/>
      <c r="AA117" s="303"/>
      <c r="AB117" s="304"/>
      <c r="AC117" s="305"/>
      <c r="AD117" s="306"/>
      <c r="AE117" s="306"/>
      <c r="AF117" s="306"/>
      <c r="AG117" s="307"/>
      <c r="AH117" s="106"/>
      <c r="AI117" s="106"/>
      <c r="AJ117" s="106"/>
      <c r="AK117" s="106"/>
      <c r="AL117" s="106"/>
      <c r="AM117" s="294" t="str">
        <f t="shared" si="25"/>
        <v/>
      </c>
      <c r="AN117" s="295"/>
      <c r="AO117" s="295"/>
      <c r="AP117" s="295"/>
      <c r="AQ117" s="296"/>
      <c r="AR117" s="294" t="str">
        <f t="shared" si="26"/>
        <v/>
      </c>
      <c r="AS117" s="295"/>
      <c r="AT117" s="295"/>
      <c r="AU117" s="295"/>
      <c r="AV117" s="296"/>
      <c r="AW117" s="297"/>
      <c r="AX117" s="298"/>
      <c r="AY117" s="298"/>
      <c r="AZ117" s="298"/>
      <c r="BA117" s="299"/>
      <c r="BB117" s="297"/>
      <c r="BC117" s="298"/>
      <c r="BD117" s="298"/>
      <c r="BE117" s="298"/>
      <c r="BF117" s="299"/>
      <c r="BG117" s="25"/>
      <c r="BH117" s="25"/>
      <c r="BI117" s="25"/>
      <c r="BJ117" s="25"/>
      <c r="BK117" s="25"/>
      <c r="BL117" s="25"/>
    </row>
    <row r="118" spans="1:64" s="23" customFormat="1" ht="1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row>
    <row r="119" spans="1:64" ht="18.75" customHeight="1">
      <c r="B119" s="1"/>
      <c r="C119" s="309" t="s">
        <v>124</v>
      </c>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AN119" s="3"/>
      <c r="AO119" s="3"/>
      <c r="AP119" s="3"/>
      <c r="AQ119" s="3"/>
      <c r="AR119" s="3"/>
      <c r="AS119" s="3"/>
      <c r="AT119" s="30"/>
      <c r="AU119" s="31"/>
      <c r="AV119" s="31"/>
      <c r="AW119" s="31"/>
      <c r="AX119" s="32"/>
      <c r="AY119" s="32"/>
      <c r="AZ119" s="32"/>
      <c r="BA119" s="32"/>
      <c r="BB119" s="32"/>
      <c r="BC119" s="32"/>
    </row>
    <row r="120" spans="1:64">
      <c r="B120" s="125"/>
      <c r="C120" s="125"/>
      <c r="D120" s="125" t="s">
        <v>125</v>
      </c>
      <c r="E120" s="125"/>
      <c r="F120" s="125"/>
      <c r="G120" s="125"/>
      <c r="H120" s="125"/>
      <c r="I120" s="125" t="s">
        <v>126</v>
      </c>
      <c r="J120" s="125"/>
      <c r="K120" s="125"/>
      <c r="L120" s="125"/>
      <c r="M120" s="125" t="s">
        <v>127</v>
      </c>
      <c r="N120" s="125"/>
      <c r="O120" s="125"/>
      <c r="P120" s="125"/>
      <c r="Q120" s="125"/>
      <c r="R120" s="125"/>
      <c r="S120" s="125"/>
      <c r="T120" s="125"/>
      <c r="U120" s="308" t="s">
        <v>128</v>
      </c>
      <c r="V120" s="308"/>
      <c r="W120" s="308"/>
      <c r="X120" s="308"/>
      <c r="Y120" s="308"/>
      <c r="Z120" s="125" t="s">
        <v>111</v>
      </c>
      <c r="AA120" s="125"/>
      <c r="AB120" s="125"/>
      <c r="AC120" s="125"/>
      <c r="AD120" s="125"/>
      <c r="AE120" s="125" t="s">
        <v>112</v>
      </c>
      <c r="AF120" s="125"/>
      <c r="AG120" s="125"/>
      <c r="AH120" s="125"/>
      <c r="AI120" s="125"/>
      <c r="AJ120" s="125" t="s">
        <v>129</v>
      </c>
      <c r="AK120" s="125"/>
      <c r="AL120" s="125"/>
      <c r="AM120" s="125"/>
      <c r="AN120" s="125"/>
      <c r="AO120" s="125"/>
      <c r="AP120" s="125"/>
      <c r="AQ120" s="125"/>
      <c r="AW120" s="109"/>
      <c r="AX120" s="109"/>
      <c r="AY120" s="32"/>
      <c r="AZ120" s="32"/>
      <c r="BA120" s="32"/>
      <c r="BB120" s="32"/>
      <c r="BC120" s="32"/>
    </row>
    <row r="121" spans="1:64">
      <c r="B121" s="103">
        <v>1</v>
      </c>
      <c r="C121" s="103"/>
      <c r="D121" s="104" t="s">
        <v>130</v>
      </c>
      <c r="E121" s="104"/>
      <c r="F121" s="104"/>
      <c r="G121" s="104"/>
      <c r="H121" s="104"/>
      <c r="I121" s="104" t="s">
        <v>131</v>
      </c>
      <c r="J121" s="104"/>
      <c r="K121" s="104"/>
      <c r="L121" s="104"/>
      <c r="M121" s="105">
        <v>46023</v>
      </c>
      <c r="N121" s="105"/>
      <c r="O121" s="105"/>
      <c r="P121" s="105"/>
      <c r="Q121" s="105"/>
      <c r="R121" s="105"/>
      <c r="S121" s="105"/>
      <c r="T121" s="105"/>
      <c r="U121" s="106">
        <v>750000</v>
      </c>
      <c r="V121" s="106"/>
      <c r="W121" s="106"/>
      <c r="X121" s="106"/>
      <c r="Y121" s="106"/>
      <c r="Z121" s="107">
        <f>IF(D121="","",U121*0.1)</f>
        <v>75000</v>
      </c>
      <c r="AA121" s="107"/>
      <c r="AB121" s="107"/>
      <c r="AC121" s="107"/>
      <c r="AD121" s="107"/>
      <c r="AE121" s="107">
        <f t="shared" ref="AE121:AE124" si="27">IF(U121="","",SUM(U121:AD121))</f>
        <v>825000</v>
      </c>
      <c r="AF121" s="107"/>
      <c r="AG121" s="107"/>
      <c r="AH121" s="107"/>
      <c r="AI121" s="107"/>
      <c r="AJ121" s="104" t="s">
        <v>117</v>
      </c>
      <c r="AK121" s="104"/>
      <c r="AL121" s="104"/>
      <c r="AM121" s="104"/>
      <c r="AN121" s="104"/>
      <c r="AO121" s="104"/>
      <c r="AP121" s="104"/>
      <c r="AQ121" s="104"/>
      <c r="AR121" s="32"/>
      <c r="AS121" s="32"/>
      <c r="AW121" s="108"/>
      <c r="AX121" s="108"/>
      <c r="AY121" s="32"/>
      <c r="AZ121" s="32"/>
      <c r="BA121" s="32"/>
      <c r="BB121" s="32"/>
      <c r="BC121" s="32"/>
    </row>
    <row r="122" spans="1:64">
      <c r="B122" s="103">
        <v>2</v>
      </c>
      <c r="C122" s="103"/>
      <c r="D122" s="104" t="s">
        <v>132</v>
      </c>
      <c r="E122" s="104"/>
      <c r="F122" s="104"/>
      <c r="G122" s="104"/>
      <c r="H122" s="104"/>
      <c r="I122" s="104" t="s">
        <v>133</v>
      </c>
      <c r="J122" s="104"/>
      <c r="K122" s="104"/>
      <c r="L122" s="104"/>
      <c r="M122" s="105">
        <v>46023</v>
      </c>
      <c r="N122" s="105"/>
      <c r="O122" s="105"/>
      <c r="P122" s="105"/>
      <c r="Q122" s="105"/>
      <c r="R122" s="105"/>
      <c r="S122" s="105"/>
      <c r="T122" s="105"/>
      <c r="U122" s="106">
        <v>300000</v>
      </c>
      <c r="V122" s="106"/>
      <c r="W122" s="106"/>
      <c r="X122" s="106"/>
      <c r="Y122" s="106"/>
      <c r="Z122" s="107">
        <f t="shared" ref="Z122:Z124" si="28">IF(D122="","",U122*0.1)</f>
        <v>30000</v>
      </c>
      <c r="AA122" s="107"/>
      <c r="AB122" s="107"/>
      <c r="AC122" s="107"/>
      <c r="AD122" s="107"/>
      <c r="AE122" s="107">
        <f t="shared" si="27"/>
        <v>330000</v>
      </c>
      <c r="AF122" s="107"/>
      <c r="AG122" s="107"/>
      <c r="AH122" s="107"/>
      <c r="AI122" s="107"/>
      <c r="AJ122" s="104" t="s">
        <v>117</v>
      </c>
      <c r="AK122" s="104"/>
      <c r="AL122" s="104"/>
      <c r="AM122" s="104"/>
      <c r="AN122" s="104"/>
      <c r="AO122" s="104"/>
      <c r="AP122" s="104"/>
      <c r="AQ122" s="104"/>
      <c r="AR122" s="32"/>
      <c r="AS122" s="32"/>
      <c r="AW122" s="108"/>
      <c r="AX122" s="108"/>
      <c r="AY122" s="32"/>
      <c r="AZ122" s="32"/>
      <c r="BA122" s="32"/>
      <c r="BB122" s="32"/>
      <c r="BC122" s="32"/>
    </row>
    <row r="123" spans="1:64">
      <c r="B123" s="103">
        <v>3</v>
      </c>
      <c r="C123" s="103"/>
      <c r="D123" s="104" t="s">
        <v>134</v>
      </c>
      <c r="E123" s="104"/>
      <c r="F123" s="104"/>
      <c r="G123" s="104"/>
      <c r="H123" s="104"/>
      <c r="I123" s="104" t="s">
        <v>131</v>
      </c>
      <c r="J123" s="104"/>
      <c r="K123" s="104"/>
      <c r="L123" s="104"/>
      <c r="M123" s="105">
        <v>46054</v>
      </c>
      <c r="N123" s="105"/>
      <c r="O123" s="105"/>
      <c r="P123" s="105"/>
      <c r="Q123" s="105"/>
      <c r="R123" s="105"/>
      <c r="S123" s="105"/>
      <c r="T123" s="105"/>
      <c r="U123" s="106">
        <v>750000</v>
      </c>
      <c r="V123" s="106"/>
      <c r="W123" s="106"/>
      <c r="X123" s="106"/>
      <c r="Y123" s="106"/>
      <c r="Z123" s="107">
        <f t="shared" si="28"/>
        <v>75000</v>
      </c>
      <c r="AA123" s="107"/>
      <c r="AB123" s="107"/>
      <c r="AC123" s="107"/>
      <c r="AD123" s="107"/>
      <c r="AE123" s="107">
        <f t="shared" si="27"/>
        <v>825000</v>
      </c>
      <c r="AF123" s="107"/>
      <c r="AG123" s="107"/>
      <c r="AH123" s="107"/>
      <c r="AI123" s="107"/>
      <c r="AJ123" s="104" t="s">
        <v>117</v>
      </c>
      <c r="AK123" s="104"/>
      <c r="AL123" s="104"/>
      <c r="AM123" s="104"/>
      <c r="AN123" s="104"/>
      <c r="AO123" s="104"/>
      <c r="AP123" s="104"/>
      <c r="AQ123" s="104"/>
      <c r="AR123" s="32"/>
      <c r="AS123" s="32"/>
      <c r="AW123" s="108"/>
      <c r="AX123" s="108"/>
      <c r="AY123" s="32"/>
      <c r="AZ123" s="32"/>
      <c r="BA123" s="32"/>
      <c r="BB123" s="32"/>
      <c r="BC123" s="32"/>
    </row>
    <row r="124" spans="1:64">
      <c r="B124" s="103">
        <v>4</v>
      </c>
      <c r="C124" s="103"/>
      <c r="D124" s="104"/>
      <c r="E124" s="104"/>
      <c r="F124" s="104"/>
      <c r="G124" s="104"/>
      <c r="H124" s="104"/>
      <c r="I124" s="104"/>
      <c r="J124" s="104"/>
      <c r="K124" s="104"/>
      <c r="L124" s="104"/>
      <c r="M124" s="105"/>
      <c r="N124" s="105"/>
      <c r="O124" s="105"/>
      <c r="P124" s="105"/>
      <c r="Q124" s="105"/>
      <c r="R124" s="105"/>
      <c r="S124" s="105"/>
      <c r="T124" s="105"/>
      <c r="U124" s="106"/>
      <c r="V124" s="106"/>
      <c r="W124" s="106"/>
      <c r="X124" s="106"/>
      <c r="Y124" s="106"/>
      <c r="Z124" s="107" t="str">
        <f t="shared" si="28"/>
        <v/>
      </c>
      <c r="AA124" s="107"/>
      <c r="AB124" s="107"/>
      <c r="AC124" s="107"/>
      <c r="AD124" s="107"/>
      <c r="AE124" s="107" t="str">
        <f t="shared" si="27"/>
        <v/>
      </c>
      <c r="AF124" s="107"/>
      <c r="AG124" s="107"/>
      <c r="AH124" s="107"/>
      <c r="AI124" s="107"/>
      <c r="AJ124" s="104"/>
      <c r="AK124" s="104"/>
      <c r="AL124" s="104"/>
      <c r="AM124" s="104"/>
      <c r="AN124" s="104"/>
      <c r="AO124" s="104"/>
      <c r="AP124" s="104"/>
      <c r="AQ124" s="104"/>
      <c r="AR124" s="32"/>
      <c r="AS124" s="32"/>
      <c r="AW124" s="109"/>
      <c r="AX124" s="109"/>
      <c r="AY124" s="32"/>
      <c r="AZ124" s="32"/>
      <c r="BA124" s="32"/>
      <c r="BB124" s="32"/>
      <c r="BC124" s="32"/>
    </row>
    <row r="125" spans="1:64">
      <c r="B125" s="103">
        <v>5</v>
      </c>
      <c r="C125" s="103"/>
      <c r="D125" s="104"/>
      <c r="E125" s="104"/>
      <c r="F125" s="104"/>
      <c r="G125" s="104"/>
      <c r="H125" s="104"/>
      <c r="I125" s="104"/>
      <c r="J125" s="104"/>
      <c r="K125" s="104"/>
      <c r="L125" s="104"/>
      <c r="M125" s="105"/>
      <c r="N125" s="105"/>
      <c r="O125" s="105"/>
      <c r="P125" s="105"/>
      <c r="Q125" s="105"/>
      <c r="R125" s="105"/>
      <c r="S125" s="105"/>
      <c r="T125" s="105"/>
      <c r="U125" s="106"/>
      <c r="V125" s="106"/>
      <c r="W125" s="106"/>
      <c r="X125" s="106"/>
      <c r="Y125" s="106"/>
      <c r="Z125" s="107" t="str">
        <f t="shared" ref="Z125:Z140" si="29">IF(D125="","",U125*0.1)</f>
        <v/>
      </c>
      <c r="AA125" s="107"/>
      <c r="AB125" s="107"/>
      <c r="AC125" s="107"/>
      <c r="AD125" s="107"/>
      <c r="AE125" s="107" t="str">
        <f t="shared" ref="AE125:AE140" si="30">IF(U125="","",SUM(U125:AD125))</f>
        <v/>
      </c>
      <c r="AF125" s="107"/>
      <c r="AG125" s="107"/>
      <c r="AH125" s="107"/>
      <c r="AI125" s="107"/>
      <c r="AJ125" s="104"/>
      <c r="AK125" s="104"/>
      <c r="AL125" s="104"/>
      <c r="AM125" s="104"/>
      <c r="AN125" s="104"/>
      <c r="AO125" s="104"/>
      <c r="AP125" s="104"/>
      <c r="AQ125" s="104"/>
      <c r="AR125" s="32"/>
      <c r="AS125" s="32"/>
      <c r="AW125" s="108"/>
      <c r="AX125" s="108"/>
      <c r="AY125" s="32"/>
      <c r="AZ125" s="32"/>
      <c r="BA125" s="32"/>
      <c r="BB125" s="32"/>
      <c r="BC125" s="32"/>
    </row>
    <row r="126" spans="1:64">
      <c r="B126" s="103">
        <v>6</v>
      </c>
      <c r="C126" s="103"/>
      <c r="D126" s="104"/>
      <c r="E126" s="104"/>
      <c r="F126" s="104"/>
      <c r="G126" s="104"/>
      <c r="H126" s="104"/>
      <c r="I126" s="104"/>
      <c r="J126" s="104"/>
      <c r="K126" s="104"/>
      <c r="L126" s="104"/>
      <c r="M126" s="105"/>
      <c r="N126" s="105"/>
      <c r="O126" s="105"/>
      <c r="P126" s="105"/>
      <c r="Q126" s="105"/>
      <c r="R126" s="105"/>
      <c r="S126" s="105"/>
      <c r="T126" s="105"/>
      <c r="U126" s="106"/>
      <c r="V126" s="106"/>
      <c r="W126" s="106"/>
      <c r="X126" s="106"/>
      <c r="Y126" s="106"/>
      <c r="Z126" s="107" t="str">
        <f t="shared" si="29"/>
        <v/>
      </c>
      <c r="AA126" s="107"/>
      <c r="AB126" s="107"/>
      <c r="AC126" s="107"/>
      <c r="AD126" s="107"/>
      <c r="AE126" s="107" t="str">
        <f t="shared" si="30"/>
        <v/>
      </c>
      <c r="AF126" s="107"/>
      <c r="AG126" s="107"/>
      <c r="AH126" s="107"/>
      <c r="AI126" s="107"/>
      <c r="AJ126" s="104"/>
      <c r="AK126" s="104"/>
      <c r="AL126" s="104"/>
      <c r="AM126" s="104"/>
      <c r="AN126" s="104"/>
      <c r="AO126" s="104"/>
      <c r="AP126" s="104"/>
      <c r="AQ126" s="104"/>
      <c r="AR126" s="32"/>
      <c r="AS126" s="32"/>
      <c r="AW126" s="108"/>
      <c r="AX126" s="108"/>
      <c r="AY126" s="32"/>
      <c r="AZ126" s="32"/>
      <c r="BA126" s="32"/>
      <c r="BB126" s="32"/>
      <c r="BC126" s="32"/>
    </row>
    <row r="127" spans="1:64">
      <c r="B127" s="103">
        <v>7</v>
      </c>
      <c r="C127" s="103"/>
      <c r="D127" s="104"/>
      <c r="E127" s="104"/>
      <c r="F127" s="104"/>
      <c r="G127" s="104"/>
      <c r="H127" s="104"/>
      <c r="I127" s="104"/>
      <c r="J127" s="104"/>
      <c r="K127" s="104"/>
      <c r="L127" s="104"/>
      <c r="M127" s="105"/>
      <c r="N127" s="105"/>
      <c r="O127" s="105"/>
      <c r="P127" s="105"/>
      <c r="Q127" s="105"/>
      <c r="R127" s="105"/>
      <c r="S127" s="105"/>
      <c r="T127" s="105"/>
      <c r="U127" s="106"/>
      <c r="V127" s="106"/>
      <c r="W127" s="106"/>
      <c r="X127" s="106"/>
      <c r="Y127" s="106"/>
      <c r="Z127" s="107" t="str">
        <f t="shared" si="29"/>
        <v/>
      </c>
      <c r="AA127" s="107"/>
      <c r="AB127" s="107"/>
      <c r="AC127" s="107"/>
      <c r="AD127" s="107"/>
      <c r="AE127" s="107" t="str">
        <f t="shared" si="30"/>
        <v/>
      </c>
      <c r="AF127" s="107"/>
      <c r="AG127" s="107"/>
      <c r="AH127" s="107"/>
      <c r="AI127" s="107"/>
      <c r="AJ127" s="104"/>
      <c r="AK127" s="104"/>
      <c r="AL127" s="104"/>
      <c r="AM127" s="104"/>
      <c r="AN127" s="104"/>
      <c r="AO127" s="104"/>
      <c r="AP127" s="104"/>
      <c r="AQ127" s="104"/>
      <c r="AR127" s="32"/>
      <c r="AS127" s="32"/>
      <c r="AW127" s="108"/>
      <c r="AX127" s="108"/>
      <c r="AY127" s="32"/>
      <c r="AZ127" s="32"/>
      <c r="BA127" s="32"/>
      <c r="BB127" s="32"/>
      <c r="BC127" s="32"/>
    </row>
    <row r="128" spans="1:64">
      <c r="B128" s="103">
        <v>8</v>
      </c>
      <c r="C128" s="103"/>
      <c r="D128" s="104"/>
      <c r="E128" s="104"/>
      <c r="F128" s="104"/>
      <c r="G128" s="104"/>
      <c r="H128" s="104"/>
      <c r="I128" s="104"/>
      <c r="J128" s="104"/>
      <c r="K128" s="104"/>
      <c r="L128" s="104"/>
      <c r="M128" s="105"/>
      <c r="N128" s="105"/>
      <c r="O128" s="105"/>
      <c r="P128" s="105"/>
      <c r="Q128" s="105"/>
      <c r="R128" s="105"/>
      <c r="S128" s="105"/>
      <c r="T128" s="105"/>
      <c r="U128" s="106"/>
      <c r="V128" s="106"/>
      <c r="W128" s="106"/>
      <c r="X128" s="106"/>
      <c r="Y128" s="106"/>
      <c r="Z128" s="107" t="str">
        <f t="shared" si="29"/>
        <v/>
      </c>
      <c r="AA128" s="107"/>
      <c r="AB128" s="107"/>
      <c r="AC128" s="107"/>
      <c r="AD128" s="107"/>
      <c r="AE128" s="107" t="str">
        <f t="shared" si="30"/>
        <v/>
      </c>
      <c r="AF128" s="107"/>
      <c r="AG128" s="107"/>
      <c r="AH128" s="107"/>
      <c r="AI128" s="107"/>
      <c r="AJ128" s="104"/>
      <c r="AK128" s="104"/>
      <c r="AL128" s="104"/>
      <c r="AM128" s="104"/>
      <c r="AN128" s="104"/>
      <c r="AO128" s="104"/>
      <c r="AP128" s="104"/>
      <c r="AQ128" s="104"/>
      <c r="AR128" s="32"/>
      <c r="AS128" s="32"/>
      <c r="AW128" s="108"/>
      <c r="AX128" s="108"/>
      <c r="AY128" s="32"/>
      <c r="AZ128" s="32"/>
      <c r="BA128" s="32"/>
      <c r="BB128" s="32"/>
      <c r="BC128" s="32"/>
    </row>
    <row r="129" spans="1:57">
      <c r="B129" s="103">
        <v>9</v>
      </c>
      <c r="C129" s="103"/>
      <c r="D129" s="104"/>
      <c r="E129" s="104"/>
      <c r="F129" s="104"/>
      <c r="G129" s="104"/>
      <c r="H129" s="104"/>
      <c r="I129" s="104"/>
      <c r="J129" s="104"/>
      <c r="K129" s="104"/>
      <c r="L129" s="104"/>
      <c r="M129" s="105"/>
      <c r="N129" s="105"/>
      <c r="O129" s="105"/>
      <c r="P129" s="105"/>
      <c r="Q129" s="105"/>
      <c r="R129" s="105"/>
      <c r="S129" s="105"/>
      <c r="T129" s="105"/>
      <c r="U129" s="106"/>
      <c r="V129" s="106"/>
      <c r="W129" s="106"/>
      <c r="X129" s="106"/>
      <c r="Y129" s="106"/>
      <c r="Z129" s="107" t="str">
        <f t="shared" si="29"/>
        <v/>
      </c>
      <c r="AA129" s="107"/>
      <c r="AB129" s="107"/>
      <c r="AC129" s="107"/>
      <c r="AD129" s="107"/>
      <c r="AE129" s="107" t="str">
        <f t="shared" si="30"/>
        <v/>
      </c>
      <c r="AF129" s="107"/>
      <c r="AG129" s="107"/>
      <c r="AH129" s="107"/>
      <c r="AI129" s="107"/>
      <c r="AJ129" s="104"/>
      <c r="AK129" s="104"/>
      <c r="AL129" s="104"/>
      <c r="AM129" s="104"/>
      <c r="AN129" s="104"/>
      <c r="AO129" s="104"/>
      <c r="AP129" s="104"/>
      <c r="AQ129" s="104"/>
      <c r="AR129" s="32"/>
      <c r="AS129" s="32"/>
      <c r="AW129" s="109"/>
      <c r="AX129" s="109"/>
      <c r="AY129" s="32"/>
      <c r="AZ129" s="32"/>
      <c r="BA129" s="32"/>
      <c r="BB129" s="32"/>
      <c r="BC129" s="32"/>
    </row>
    <row r="130" spans="1:57">
      <c r="B130" s="103">
        <v>10</v>
      </c>
      <c r="C130" s="103"/>
      <c r="D130" s="104"/>
      <c r="E130" s="104"/>
      <c r="F130" s="104"/>
      <c r="G130" s="104"/>
      <c r="H130" s="104"/>
      <c r="I130" s="104"/>
      <c r="J130" s="104"/>
      <c r="K130" s="104"/>
      <c r="L130" s="104"/>
      <c r="M130" s="105"/>
      <c r="N130" s="105"/>
      <c r="O130" s="105"/>
      <c r="P130" s="105"/>
      <c r="Q130" s="105"/>
      <c r="R130" s="105"/>
      <c r="S130" s="105"/>
      <c r="T130" s="105"/>
      <c r="U130" s="106"/>
      <c r="V130" s="106"/>
      <c r="W130" s="106"/>
      <c r="X130" s="106"/>
      <c r="Y130" s="106"/>
      <c r="Z130" s="107" t="str">
        <f t="shared" si="29"/>
        <v/>
      </c>
      <c r="AA130" s="107"/>
      <c r="AB130" s="107"/>
      <c r="AC130" s="107"/>
      <c r="AD130" s="107"/>
      <c r="AE130" s="107" t="str">
        <f t="shared" si="30"/>
        <v/>
      </c>
      <c r="AF130" s="107"/>
      <c r="AG130" s="107"/>
      <c r="AH130" s="107"/>
      <c r="AI130" s="107"/>
      <c r="AJ130" s="104"/>
      <c r="AK130" s="104"/>
      <c r="AL130" s="104"/>
      <c r="AM130" s="104"/>
      <c r="AN130" s="104"/>
      <c r="AO130" s="104"/>
      <c r="AP130" s="104"/>
      <c r="AQ130" s="104"/>
      <c r="AR130" s="32"/>
      <c r="AS130" s="32"/>
      <c r="AW130" s="108"/>
      <c r="AX130" s="108"/>
      <c r="AY130" s="32"/>
      <c r="AZ130" s="32"/>
      <c r="BA130" s="32"/>
      <c r="BB130" s="32"/>
      <c r="BC130" s="32"/>
    </row>
    <row r="131" spans="1:57">
      <c r="B131" s="103">
        <v>11</v>
      </c>
      <c r="C131" s="103"/>
      <c r="D131" s="104"/>
      <c r="E131" s="104"/>
      <c r="F131" s="104"/>
      <c r="G131" s="104"/>
      <c r="H131" s="104"/>
      <c r="I131" s="104"/>
      <c r="J131" s="104"/>
      <c r="K131" s="104"/>
      <c r="L131" s="104"/>
      <c r="M131" s="105"/>
      <c r="N131" s="105"/>
      <c r="O131" s="105"/>
      <c r="P131" s="105"/>
      <c r="Q131" s="105"/>
      <c r="R131" s="105"/>
      <c r="S131" s="105"/>
      <c r="T131" s="105"/>
      <c r="U131" s="106"/>
      <c r="V131" s="106"/>
      <c r="W131" s="106"/>
      <c r="X131" s="106"/>
      <c r="Y131" s="106"/>
      <c r="Z131" s="107" t="str">
        <f t="shared" si="29"/>
        <v/>
      </c>
      <c r="AA131" s="107"/>
      <c r="AB131" s="107"/>
      <c r="AC131" s="107"/>
      <c r="AD131" s="107"/>
      <c r="AE131" s="107" t="str">
        <f t="shared" si="30"/>
        <v/>
      </c>
      <c r="AF131" s="107"/>
      <c r="AG131" s="107"/>
      <c r="AH131" s="107"/>
      <c r="AI131" s="107"/>
      <c r="AJ131" s="104"/>
      <c r="AK131" s="104"/>
      <c r="AL131" s="104"/>
      <c r="AM131" s="104"/>
      <c r="AN131" s="104"/>
      <c r="AO131" s="104"/>
      <c r="AP131" s="104"/>
      <c r="AQ131" s="104"/>
      <c r="AR131" s="32"/>
      <c r="AS131" s="32"/>
      <c r="AW131" s="108"/>
      <c r="AX131" s="108"/>
      <c r="AY131" s="32"/>
      <c r="AZ131" s="32"/>
      <c r="BA131" s="32"/>
      <c r="BB131" s="32"/>
      <c r="BC131" s="32"/>
    </row>
    <row r="132" spans="1:57">
      <c r="B132" s="103">
        <v>12</v>
      </c>
      <c r="C132" s="103"/>
      <c r="D132" s="104"/>
      <c r="E132" s="104"/>
      <c r="F132" s="104"/>
      <c r="G132" s="104"/>
      <c r="H132" s="104"/>
      <c r="I132" s="104"/>
      <c r="J132" s="104"/>
      <c r="K132" s="104"/>
      <c r="L132" s="104"/>
      <c r="M132" s="105"/>
      <c r="N132" s="105"/>
      <c r="O132" s="105"/>
      <c r="P132" s="105"/>
      <c r="Q132" s="105"/>
      <c r="R132" s="105"/>
      <c r="S132" s="105"/>
      <c r="T132" s="105"/>
      <c r="U132" s="106"/>
      <c r="V132" s="106"/>
      <c r="W132" s="106"/>
      <c r="X132" s="106"/>
      <c r="Y132" s="106"/>
      <c r="Z132" s="107" t="str">
        <f t="shared" si="29"/>
        <v/>
      </c>
      <c r="AA132" s="107"/>
      <c r="AB132" s="107"/>
      <c r="AC132" s="107"/>
      <c r="AD132" s="107"/>
      <c r="AE132" s="107" t="str">
        <f t="shared" si="30"/>
        <v/>
      </c>
      <c r="AF132" s="107"/>
      <c r="AG132" s="107"/>
      <c r="AH132" s="107"/>
      <c r="AI132" s="107"/>
      <c r="AJ132" s="104"/>
      <c r="AK132" s="104"/>
      <c r="AL132" s="104"/>
      <c r="AM132" s="104"/>
      <c r="AN132" s="104"/>
      <c r="AO132" s="104"/>
      <c r="AP132" s="104"/>
      <c r="AQ132" s="104"/>
      <c r="AR132" s="32"/>
      <c r="AS132" s="32"/>
      <c r="AW132" s="108"/>
      <c r="AX132" s="108"/>
      <c r="AY132" s="32"/>
      <c r="AZ132" s="32"/>
      <c r="BA132" s="32"/>
      <c r="BB132" s="32"/>
      <c r="BC132" s="32"/>
    </row>
    <row r="133" spans="1:57">
      <c r="B133" s="103">
        <v>13</v>
      </c>
      <c r="C133" s="103"/>
      <c r="D133" s="104"/>
      <c r="E133" s="104"/>
      <c r="F133" s="104"/>
      <c r="G133" s="104"/>
      <c r="H133" s="104"/>
      <c r="I133" s="104"/>
      <c r="J133" s="104"/>
      <c r="K133" s="104"/>
      <c r="L133" s="104"/>
      <c r="M133" s="105"/>
      <c r="N133" s="105"/>
      <c r="O133" s="105"/>
      <c r="P133" s="105"/>
      <c r="Q133" s="105"/>
      <c r="R133" s="105"/>
      <c r="S133" s="105"/>
      <c r="T133" s="105"/>
      <c r="U133" s="106"/>
      <c r="V133" s="106"/>
      <c r="W133" s="106"/>
      <c r="X133" s="106"/>
      <c r="Y133" s="106"/>
      <c r="Z133" s="107" t="str">
        <f t="shared" si="29"/>
        <v/>
      </c>
      <c r="AA133" s="107"/>
      <c r="AB133" s="107"/>
      <c r="AC133" s="107"/>
      <c r="AD133" s="107"/>
      <c r="AE133" s="107" t="str">
        <f t="shared" si="30"/>
        <v/>
      </c>
      <c r="AF133" s="107"/>
      <c r="AG133" s="107"/>
      <c r="AH133" s="107"/>
      <c r="AI133" s="107"/>
      <c r="AJ133" s="104"/>
      <c r="AK133" s="104"/>
      <c r="AL133" s="104"/>
      <c r="AM133" s="104"/>
      <c r="AN133" s="104"/>
      <c r="AO133" s="104"/>
      <c r="AP133" s="104"/>
      <c r="AQ133" s="104"/>
      <c r="AR133" s="32"/>
      <c r="AS133" s="32"/>
      <c r="AW133" s="108"/>
      <c r="AX133" s="108"/>
      <c r="AY133" s="32"/>
      <c r="AZ133" s="32"/>
      <c r="BA133" s="32"/>
      <c r="BB133" s="32"/>
      <c r="BC133" s="32"/>
    </row>
    <row r="134" spans="1:57">
      <c r="B134" s="103">
        <v>14</v>
      </c>
      <c r="C134" s="103"/>
      <c r="D134" s="104"/>
      <c r="E134" s="104"/>
      <c r="F134" s="104"/>
      <c r="G134" s="104"/>
      <c r="H134" s="104"/>
      <c r="I134" s="104"/>
      <c r="J134" s="104"/>
      <c r="K134" s="104"/>
      <c r="L134" s="104"/>
      <c r="M134" s="105"/>
      <c r="N134" s="105"/>
      <c r="O134" s="105"/>
      <c r="P134" s="105"/>
      <c r="Q134" s="105"/>
      <c r="R134" s="105"/>
      <c r="S134" s="105"/>
      <c r="T134" s="105"/>
      <c r="U134" s="106"/>
      <c r="V134" s="106"/>
      <c r="W134" s="106"/>
      <c r="X134" s="106"/>
      <c r="Y134" s="106"/>
      <c r="Z134" s="107" t="str">
        <f t="shared" si="29"/>
        <v/>
      </c>
      <c r="AA134" s="107"/>
      <c r="AB134" s="107"/>
      <c r="AC134" s="107"/>
      <c r="AD134" s="107"/>
      <c r="AE134" s="107" t="str">
        <f t="shared" si="30"/>
        <v/>
      </c>
      <c r="AF134" s="107"/>
      <c r="AG134" s="107"/>
      <c r="AH134" s="107"/>
      <c r="AI134" s="107"/>
      <c r="AJ134" s="104"/>
      <c r="AK134" s="104"/>
      <c r="AL134" s="104"/>
      <c r="AM134" s="104"/>
      <c r="AN134" s="104"/>
      <c r="AO134" s="104"/>
      <c r="AP134" s="104"/>
      <c r="AQ134" s="104"/>
      <c r="AR134" s="32"/>
      <c r="AS134" s="32"/>
      <c r="AW134" s="109"/>
      <c r="AX134" s="109"/>
      <c r="AY134" s="32"/>
      <c r="AZ134" s="32"/>
      <c r="BA134" s="32"/>
      <c r="BB134" s="32"/>
      <c r="BC134" s="32"/>
    </row>
    <row r="135" spans="1:57">
      <c r="B135" s="103">
        <v>15</v>
      </c>
      <c r="C135" s="103"/>
      <c r="D135" s="104"/>
      <c r="E135" s="104"/>
      <c r="F135" s="104"/>
      <c r="G135" s="104"/>
      <c r="H135" s="104"/>
      <c r="I135" s="104"/>
      <c r="J135" s="104"/>
      <c r="K135" s="104"/>
      <c r="L135" s="104"/>
      <c r="M135" s="105"/>
      <c r="N135" s="105"/>
      <c r="O135" s="105"/>
      <c r="P135" s="105"/>
      <c r="Q135" s="105"/>
      <c r="R135" s="105"/>
      <c r="S135" s="105"/>
      <c r="T135" s="105"/>
      <c r="U135" s="106"/>
      <c r="V135" s="106"/>
      <c r="W135" s="106"/>
      <c r="X135" s="106"/>
      <c r="Y135" s="106"/>
      <c r="Z135" s="107" t="str">
        <f t="shared" si="29"/>
        <v/>
      </c>
      <c r="AA135" s="107"/>
      <c r="AB135" s="107"/>
      <c r="AC135" s="107"/>
      <c r="AD135" s="107"/>
      <c r="AE135" s="107" t="str">
        <f t="shared" si="30"/>
        <v/>
      </c>
      <c r="AF135" s="107"/>
      <c r="AG135" s="107"/>
      <c r="AH135" s="107"/>
      <c r="AI135" s="107"/>
      <c r="AJ135" s="104"/>
      <c r="AK135" s="104"/>
      <c r="AL135" s="104"/>
      <c r="AM135" s="104"/>
      <c r="AN135" s="104"/>
      <c r="AO135" s="104"/>
      <c r="AP135" s="104"/>
      <c r="AQ135" s="104"/>
      <c r="AR135" s="32"/>
      <c r="AS135" s="32"/>
      <c r="AW135" s="108"/>
      <c r="AX135" s="108"/>
      <c r="AY135" s="32"/>
      <c r="AZ135" s="32"/>
      <c r="BA135" s="32"/>
      <c r="BB135" s="32"/>
      <c r="BC135" s="32"/>
    </row>
    <row r="136" spans="1:57">
      <c r="B136" s="103">
        <v>16</v>
      </c>
      <c r="C136" s="103"/>
      <c r="D136" s="104"/>
      <c r="E136" s="104"/>
      <c r="F136" s="104"/>
      <c r="G136" s="104"/>
      <c r="H136" s="104"/>
      <c r="I136" s="104"/>
      <c r="J136" s="104"/>
      <c r="K136" s="104"/>
      <c r="L136" s="104"/>
      <c r="M136" s="105"/>
      <c r="N136" s="105"/>
      <c r="O136" s="105"/>
      <c r="P136" s="105"/>
      <c r="Q136" s="105"/>
      <c r="R136" s="105"/>
      <c r="S136" s="105"/>
      <c r="T136" s="105"/>
      <c r="U136" s="106"/>
      <c r="V136" s="106"/>
      <c r="W136" s="106"/>
      <c r="X136" s="106"/>
      <c r="Y136" s="106"/>
      <c r="Z136" s="107" t="str">
        <f t="shared" si="29"/>
        <v/>
      </c>
      <c r="AA136" s="107"/>
      <c r="AB136" s="107"/>
      <c r="AC136" s="107"/>
      <c r="AD136" s="107"/>
      <c r="AE136" s="107" t="str">
        <f t="shared" si="30"/>
        <v/>
      </c>
      <c r="AF136" s="107"/>
      <c r="AG136" s="107"/>
      <c r="AH136" s="107"/>
      <c r="AI136" s="107"/>
      <c r="AJ136" s="104"/>
      <c r="AK136" s="104"/>
      <c r="AL136" s="104"/>
      <c r="AM136" s="104"/>
      <c r="AN136" s="104"/>
      <c r="AO136" s="104"/>
      <c r="AP136" s="104"/>
      <c r="AQ136" s="104"/>
      <c r="AR136" s="32"/>
      <c r="AS136" s="32"/>
      <c r="AW136" s="108"/>
      <c r="AX136" s="108"/>
      <c r="AY136" s="32"/>
      <c r="AZ136" s="32"/>
      <c r="BA136" s="32"/>
      <c r="BB136" s="32"/>
      <c r="BC136" s="32"/>
    </row>
    <row r="137" spans="1:57">
      <c r="B137" s="103">
        <v>17</v>
      </c>
      <c r="C137" s="103"/>
      <c r="D137" s="104"/>
      <c r="E137" s="104"/>
      <c r="F137" s="104"/>
      <c r="G137" s="104"/>
      <c r="H137" s="104"/>
      <c r="I137" s="104"/>
      <c r="J137" s="104"/>
      <c r="K137" s="104"/>
      <c r="L137" s="104"/>
      <c r="M137" s="105"/>
      <c r="N137" s="105"/>
      <c r="O137" s="105"/>
      <c r="P137" s="105"/>
      <c r="Q137" s="105"/>
      <c r="R137" s="105"/>
      <c r="S137" s="105"/>
      <c r="T137" s="105"/>
      <c r="U137" s="106"/>
      <c r="V137" s="106"/>
      <c r="W137" s="106"/>
      <c r="X137" s="106"/>
      <c r="Y137" s="106"/>
      <c r="Z137" s="107" t="str">
        <f t="shared" si="29"/>
        <v/>
      </c>
      <c r="AA137" s="107"/>
      <c r="AB137" s="107"/>
      <c r="AC137" s="107"/>
      <c r="AD137" s="107"/>
      <c r="AE137" s="107" t="str">
        <f t="shared" si="30"/>
        <v/>
      </c>
      <c r="AF137" s="107"/>
      <c r="AG137" s="107"/>
      <c r="AH137" s="107"/>
      <c r="AI137" s="107"/>
      <c r="AJ137" s="104"/>
      <c r="AK137" s="104"/>
      <c r="AL137" s="104"/>
      <c r="AM137" s="104"/>
      <c r="AN137" s="104"/>
      <c r="AO137" s="104"/>
      <c r="AP137" s="104"/>
      <c r="AQ137" s="104"/>
      <c r="AR137" s="32"/>
      <c r="AS137" s="32"/>
      <c r="AW137" s="108"/>
      <c r="AX137" s="108"/>
      <c r="AY137" s="32"/>
      <c r="AZ137" s="32"/>
      <c r="BA137" s="32"/>
      <c r="BB137" s="32"/>
      <c r="BC137" s="32"/>
    </row>
    <row r="138" spans="1:57">
      <c r="B138" s="103">
        <v>18</v>
      </c>
      <c r="C138" s="103"/>
      <c r="D138" s="104"/>
      <c r="E138" s="104"/>
      <c r="F138" s="104"/>
      <c r="G138" s="104"/>
      <c r="H138" s="104"/>
      <c r="I138" s="104"/>
      <c r="J138" s="104"/>
      <c r="K138" s="104"/>
      <c r="L138" s="104"/>
      <c r="M138" s="105"/>
      <c r="N138" s="105"/>
      <c r="O138" s="105"/>
      <c r="P138" s="105"/>
      <c r="Q138" s="105"/>
      <c r="R138" s="105"/>
      <c r="S138" s="105"/>
      <c r="T138" s="105"/>
      <c r="U138" s="106"/>
      <c r="V138" s="106"/>
      <c r="W138" s="106"/>
      <c r="X138" s="106"/>
      <c r="Y138" s="106"/>
      <c r="Z138" s="107" t="str">
        <f t="shared" si="29"/>
        <v/>
      </c>
      <c r="AA138" s="107"/>
      <c r="AB138" s="107"/>
      <c r="AC138" s="107"/>
      <c r="AD138" s="107"/>
      <c r="AE138" s="107" t="str">
        <f t="shared" si="30"/>
        <v/>
      </c>
      <c r="AF138" s="107"/>
      <c r="AG138" s="107"/>
      <c r="AH138" s="107"/>
      <c r="AI138" s="107"/>
      <c r="AJ138" s="104"/>
      <c r="AK138" s="104"/>
      <c r="AL138" s="104"/>
      <c r="AM138" s="104"/>
      <c r="AN138" s="104"/>
      <c r="AO138" s="104"/>
      <c r="AP138" s="104"/>
      <c r="AQ138" s="104"/>
      <c r="AR138" s="32"/>
      <c r="AS138" s="32"/>
      <c r="AW138" s="108"/>
      <c r="AX138" s="108"/>
      <c r="AY138" s="32"/>
      <c r="AZ138" s="32"/>
      <c r="BA138" s="32"/>
      <c r="BB138" s="32"/>
      <c r="BC138" s="32"/>
    </row>
    <row r="139" spans="1:57">
      <c r="B139" s="103">
        <v>19</v>
      </c>
      <c r="C139" s="103"/>
      <c r="D139" s="104"/>
      <c r="E139" s="104"/>
      <c r="F139" s="104"/>
      <c r="G139" s="104"/>
      <c r="H139" s="104"/>
      <c r="I139" s="104"/>
      <c r="J139" s="104"/>
      <c r="K139" s="104"/>
      <c r="L139" s="104"/>
      <c r="M139" s="105"/>
      <c r="N139" s="105"/>
      <c r="O139" s="105"/>
      <c r="P139" s="105"/>
      <c r="Q139" s="105"/>
      <c r="R139" s="105"/>
      <c r="S139" s="105"/>
      <c r="T139" s="105"/>
      <c r="U139" s="106"/>
      <c r="V139" s="106"/>
      <c r="W139" s="106"/>
      <c r="X139" s="106"/>
      <c r="Y139" s="106"/>
      <c r="Z139" s="107" t="str">
        <f t="shared" si="29"/>
        <v/>
      </c>
      <c r="AA139" s="107"/>
      <c r="AB139" s="107"/>
      <c r="AC139" s="107"/>
      <c r="AD139" s="107"/>
      <c r="AE139" s="107" t="str">
        <f t="shared" si="30"/>
        <v/>
      </c>
      <c r="AF139" s="107"/>
      <c r="AG139" s="107"/>
      <c r="AH139" s="107"/>
      <c r="AI139" s="107"/>
      <c r="AJ139" s="104"/>
      <c r="AK139" s="104"/>
      <c r="AL139" s="104"/>
      <c r="AM139" s="104"/>
      <c r="AN139" s="104"/>
      <c r="AO139" s="104"/>
      <c r="AP139" s="104"/>
      <c r="AQ139" s="104"/>
      <c r="AR139" s="32"/>
      <c r="AS139" s="32"/>
      <c r="AW139" s="108"/>
      <c r="AX139" s="108"/>
      <c r="AY139" s="32"/>
      <c r="AZ139" s="32"/>
      <c r="BA139" s="32"/>
      <c r="BB139" s="32"/>
      <c r="BC139" s="32"/>
    </row>
    <row r="140" spans="1:57">
      <c r="B140" s="103">
        <v>20</v>
      </c>
      <c r="C140" s="103"/>
      <c r="D140" s="104"/>
      <c r="E140" s="104"/>
      <c r="F140" s="104"/>
      <c r="G140" s="104"/>
      <c r="H140" s="104"/>
      <c r="I140" s="104"/>
      <c r="J140" s="104"/>
      <c r="K140" s="104"/>
      <c r="L140" s="104"/>
      <c r="M140" s="105"/>
      <c r="N140" s="105"/>
      <c r="O140" s="105"/>
      <c r="P140" s="105"/>
      <c r="Q140" s="105"/>
      <c r="R140" s="105"/>
      <c r="S140" s="105"/>
      <c r="T140" s="105"/>
      <c r="U140" s="106"/>
      <c r="V140" s="106"/>
      <c r="W140" s="106"/>
      <c r="X140" s="106"/>
      <c r="Y140" s="106"/>
      <c r="Z140" s="107" t="str">
        <f t="shared" si="29"/>
        <v/>
      </c>
      <c r="AA140" s="107"/>
      <c r="AB140" s="107"/>
      <c r="AC140" s="107"/>
      <c r="AD140" s="107"/>
      <c r="AE140" s="107" t="str">
        <f t="shared" si="30"/>
        <v/>
      </c>
      <c r="AF140" s="107"/>
      <c r="AG140" s="107"/>
      <c r="AH140" s="107"/>
      <c r="AI140" s="107"/>
      <c r="AJ140" s="104"/>
      <c r="AK140" s="104"/>
      <c r="AL140" s="104"/>
      <c r="AM140" s="104"/>
      <c r="AN140" s="104"/>
      <c r="AO140" s="104"/>
      <c r="AP140" s="104"/>
      <c r="AQ140" s="104"/>
      <c r="AR140" s="32"/>
      <c r="AS140" s="32"/>
      <c r="AW140" s="108"/>
      <c r="AX140" s="108"/>
      <c r="AY140" s="32"/>
      <c r="AZ140" s="32"/>
      <c r="BA140" s="32"/>
      <c r="BB140" s="32"/>
      <c r="BC140" s="32"/>
    </row>
    <row r="141" spans="1:57" s="23" customFormat="1" ht="1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row>
    <row r="142" spans="1:57" s="23" customFormat="1" ht="15" customHeight="1">
      <c r="A142" s="25"/>
      <c r="B142" s="33" t="s">
        <v>135</v>
      </c>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3" customFormat="1" ht="15.6" customHeight="1">
      <c r="A143" s="25"/>
      <c r="B143" s="125"/>
      <c r="C143" s="125"/>
      <c r="D143" s="125" t="s">
        <v>93</v>
      </c>
      <c r="E143" s="125"/>
      <c r="F143" s="125"/>
      <c r="G143" s="125"/>
      <c r="H143" s="125"/>
      <c r="I143" s="125"/>
      <c r="J143" s="125"/>
      <c r="K143" s="125"/>
      <c r="L143" s="125"/>
      <c r="M143" s="310" t="s">
        <v>136</v>
      </c>
      <c r="N143" s="310"/>
      <c r="O143" s="310"/>
      <c r="P143" s="310"/>
      <c r="Q143" s="310"/>
      <c r="R143" s="311" t="s">
        <v>137</v>
      </c>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311"/>
      <c r="AP143" s="311"/>
      <c r="AQ143" s="25"/>
      <c r="AR143" s="25"/>
      <c r="AS143" s="25"/>
      <c r="AT143" s="25"/>
      <c r="AU143" s="25"/>
      <c r="AV143" s="25"/>
      <c r="AW143" s="25"/>
      <c r="AX143" s="25"/>
      <c r="AY143" s="25"/>
      <c r="AZ143" s="25"/>
      <c r="BA143" s="25"/>
      <c r="BB143" s="25"/>
      <c r="BC143" s="25"/>
      <c r="BD143" s="25"/>
    </row>
    <row r="144" spans="1:57" s="23" customFormat="1" ht="26.1" customHeight="1">
      <c r="A144" s="25"/>
      <c r="B144" s="300">
        <v>1</v>
      </c>
      <c r="C144" s="301"/>
      <c r="D144" s="317" t="str">
        <f t="shared" ref="D144:D153" si="31">D108</f>
        <v>大手就職情報サイト○○○掲載</v>
      </c>
      <c r="E144" s="317"/>
      <c r="F144" s="317"/>
      <c r="G144" s="317"/>
      <c r="H144" s="317"/>
      <c r="I144" s="317"/>
      <c r="J144" s="317"/>
      <c r="K144" s="317"/>
      <c r="L144" s="317"/>
      <c r="M144" s="315">
        <v>1</v>
      </c>
      <c r="N144" s="315"/>
      <c r="O144" s="315"/>
      <c r="P144" s="315"/>
      <c r="Q144" s="315"/>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316"/>
      <c r="AM144" s="316"/>
      <c r="AN144" s="316"/>
      <c r="AO144" s="316"/>
      <c r="AP144" s="316"/>
      <c r="AQ144" s="25"/>
      <c r="AR144" s="25"/>
      <c r="AS144" s="25"/>
      <c r="AT144" s="25"/>
      <c r="AU144" s="25"/>
      <c r="AV144" s="25"/>
      <c r="AW144" s="25"/>
      <c r="AX144" s="25"/>
      <c r="AY144" s="25"/>
      <c r="AZ144" s="25"/>
      <c r="BA144" s="25"/>
      <c r="BB144" s="25"/>
      <c r="BC144" s="25"/>
      <c r="BD144" s="25"/>
    </row>
    <row r="145" spans="1:58" s="23" customFormat="1" ht="26.1" customHeight="1">
      <c r="A145" s="25"/>
      <c r="B145" s="300">
        <v>2</v>
      </c>
      <c r="C145" s="301"/>
      <c r="D145" s="317" t="str">
        <f t="shared" si="31"/>
        <v>パンフレットの作成</v>
      </c>
      <c r="E145" s="317"/>
      <c r="F145" s="317"/>
      <c r="G145" s="317"/>
      <c r="H145" s="317"/>
      <c r="I145" s="317"/>
      <c r="J145" s="317"/>
      <c r="K145" s="317"/>
      <c r="L145" s="317"/>
      <c r="M145" s="315">
        <v>0</v>
      </c>
      <c r="N145" s="315"/>
      <c r="O145" s="315"/>
      <c r="P145" s="315"/>
      <c r="Q145" s="315"/>
      <c r="R145" s="319" t="s">
        <v>138</v>
      </c>
      <c r="S145" s="319"/>
      <c r="T145" s="319"/>
      <c r="U145" s="319"/>
      <c r="V145" s="319"/>
      <c r="W145" s="319"/>
      <c r="X145" s="319"/>
      <c r="Y145" s="319"/>
      <c r="Z145" s="319"/>
      <c r="AA145" s="319"/>
      <c r="AB145" s="319"/>
      <c r="AC145" s="319"/>
      <c r="AD145" s="319"/>
      <c r="AE145" s="319"/>
      <c r="AF145" s="319"/>
      <c r="AG145" s="319"/>
      <c r="AH145" s="319"/>
      <c r="AI145" s="319"/>
      <c r="AJ145" s="319"/>
      <c r="AK145" s="319"/>
      <c r="AL145" s="319"/>
      <c r="AM145" s="319"/>
      <c r="AN145" s="319"/>
      <c r="AO145" s="319"/>
      <c r="AP145" s="319"/>
      <c r="AQ145" s="25"/>
      <c r="AR145" s="25"/>
      <c r="AS145" s="25"/>
      <c r="AT145" s="25"/>
      <c r="AU145" s="25"/>
      <c r="AV145" s="25"/>
      <c r="AW145" s="25"/>
      <c r="AX145" s="25"/>
      <c r="AY145" s="25"/>
      <c r="AZ145" s="25"/>
      <c r="BA145" s="25"/>
      <c r="BB145" s="25"/>
      <c r="BC145" s="25"/>
      <c r="BD145" s="25"/>
    </row>
    <row r="146" spans="1:58" s="23" customFormat="1" ht="26.1" customHeight="1">
      <c r="A146" s="25"/>
      <c r="B146" s="300">
        <v>3</v>
      </c>
      <c r="C146" s="301"/>
      <c r="D146" s="317" t="str">
        <f t="shared" si="31"/>
        <v>チラシ作成</v>
      </c>
      <c r="E146" s="317"/>
      <c r="F146" s="317"/>
      <c r="G146" s="317"/>
      <c r="H146" s="317"/>
      <c r="I146" s="317"/>
      <c r="J146" s="317"/>
      <c r="K146" s="317"/>
      <c r="L146" s="317"/>
      <c r="M146" s="315">
        <v>1</v>
      </c>
      <c r="N146" s="315"/>
      <c r="O146" s="315"/>
      <c r="P146" s="315"/>
      <c r="Q146" s="315"/>
      <c r="R146" s="316"/>
      <c r="S146" s="316"/>
      <c r="T146" s="316"/>
      <c r="U146" s="316"/>
      <c r="V146" s="316"/>
      <c r="W146" s="316"/>
      <c r="X146" s="316"/>
      <c r="Y146" s="316"/>
      <c r="Z146" s="316"/>
      <c r="AA146" s="316"/>
      <c r="AB146" s="316"/>
      <c r="AC146" s="316"/>
      <c r="AD146" s="316"/>
      <c r="AE146" s="316"/>
      <c r="AF146" s="316"/>
      <c r="AG146" s="316"/>
      <c r="AH146" s="316"/>
      <c r="AI146" s="316"/>
      <c r="AJ146" s="316"/>
      <c r="AK146" s="316"/>
      <c r="AL146" s="316"/>
      <c r="AM146" s="316"/>
      <c r="AN146" s="316"/>
      <c r="AO146" s="316"/>
      <c r="AP146" s="316"/>
      <c r="AQ146" s="25"/>
      <c r="AR146" s="25"/>
      <c r="AS146" s="25"/>
      <c r="AT146" s="25"/>
      <c r="AU146" s="25"/>
      <c r="AV146" s="25"/>
      <c r="AW146" s="25"/>
      <c r="AX146" s="25"/>
      <c r="AY146" s="25"/>
      <c r="AZ146" s="25"/>
      <c r="BA146" s="25"/>
      <c r="BB146" s="25"/>
      <c r="BC146" s="25"/>
      <c r="BD146" s="25"/>
    </row>
    <row r="147" spans="1:58" s="23" customFormat="1" ht="26.1" customHeight="1">
      <c r="A147" s="25"/>
      <c r="B147" s="300">
        <v>4</v>
      </c>
      <c r="C147" s="301"/>
      <c r="D147" s="318">
        <f t="shared" si="31"/>
        <v>0</v>
      </c>
      <c r="E147" s="318"/>
      <c r="F147" s="318"/>
      <c r="G147" s="318"/>
      <c r="H147" s="318"/>
      <c r="I147" s="318"/>
      <c r="J147" s="318"/>
      <c r="K147" s="318"/>
      <c r="L147" s="318"/>
      <c r="M147" s="315"/>
      <c r="N147" s="315"/>
      <c r="O147" s="315"/>
      <c r="P147" s="315"/>
      <c r="Q147" s="315"/>
      <c r="R147" s="319"/>
      <c r="S147" s="319"/>
      <c r="T147" s="319"/>
      <c r="U147" s="319"/>
      <c r="V147" s="319"/>
      <c r="W147" s="319"/>
      <c r="X147" s="319"/>
      <c r="Y147" s="319"/>
      <c r="Z147" s="319"/>
      <c r="AA147" s="319"/>
      <c r="AB147" s="319"/>
      <c r="AC147" s="319"/>
      <c r="AD147" s="319"/>
      <c r="AE147" s="319"/>
      <c r="AF147" s="319"/>
      <c r="AG147" s="319"/>
      <c r="AH147" s="319"/>
      <c r="AI147" s="319"/>
      <c r="AJ147" s="319"/>
      <c r="AK147" s="319"/>
      <c r="AL147" s="319"/>
      <c r="AM147" s="319"/>
      <c r="AN147" s="319"/>
      <c r="AO147" s="319"/>
      <c r="AP147" s="319"/>
      <c r="AQ147" s="25"/>
      <c r="AR147" s="25"/>
      <c r="AS147" s="25"/>
      <c r="AT147" s="25"/>
      <c r="AU147" s="25"/>
      <c r="AV147" s="25"/>
      <c r="AW147" s="25"/>
      <c r="AX147" s="25"/>
      <c r="AY147" s="25"/>
      <c r="AZ147" s="25"/>
      <c r="BA147" s="25"/>
      <c r="BB147" s="25"/>
      <c r="BC147" s="25"/>
      <c r="BD147" s="25"/>
    </row>
    <row r="148" spans="1:58" s="23" customFormat="1" ht="26.1" customHeight="1">
      <c r="A148" s="25"/>
      <c r="B148" s="300">
        <v>5</v>
      </c>
      <c r="C148" s="301"/>
      <c r="D148" s="312">
        <f t="shared" si="31"/>
        <v>0</v>
      </c>
      <c r="E148" s="313"/>
      <c r="F148" s="313"/>
      <c r="G148" s="313"/>
      <c r="H148" s="313"/>
      <c r="I148" s="313"/>
      <c r="J148" s="313"/>
      <c r="K148" s="313"/>
      <c r="L148" s="314"/>
      <c r="M148" s="315"/>
      <c r="N148" s="315"/>
      <c r="O148" s="315"/>
      <c r="P148" s="315"/>
      <c r="Q148" s="315"/>
      <c r="R148" s="316"/>
      <c r="S148" s="316"/>
      <c r="T148" s="316"/>
      <c r="U148" s="316"/>
      <c r="V148" s="316"/>
      <c r="W148" s="316"/>
      <c r="X148" s="316"/>
      <c r="Y148" s="316"/>
      <c r="Z148" s="316"/>
      <c r="AA148" s="316"/>
      <c r="AB148" s="316"/>
      <c r="AC148" s="316"/>
      <c r="AD148" s="316"/>
      <c r="AE148" s="316"/>
      <c r="AF148" s="316"/>
      <c r="AG148" s="316"/>
      <c r="AH148" s="316"/>
      <c r="AI148" s="316"/>
      <c r="AJ148" s="316"/>
      <c r="AK148" s="316"/>
      <c r="AL148" s="316"/>
      <c r="AM148" s="316"/>
      <c r="AN148" s="316"/>
      <c r="AO148" s="316"/>
      <c r="AP148" s="316"/>
      <c r="AQ148" s="25"/>
      <c r="AR148" s="25"/>
      <c r="AS148" s="25"/>
      <c r="AT148" s="25"/>
      <c r="AU148" s="25"/>
      <c r="AV148" s="25"/>
      <c r="AW148" s="25"/>
      <c r="AX148" s="25"/>
      <c r="AY148" s="25"/>
      <c r="AZ148" s="25"/>
      <c r="BA148" s="25"/>
      <c r="BB148" s="25"/>
      <c r="BC148" s="25"/>
      <c r="BD148" s="25"/>
    </row>
    <row r="149" spans="1:58" s="23" customFormat="1" ht="26.1" customHeight="1">
      <c r="A149" s="25"/>
      <c r="B149" s="300">
        <v>6</v>
      </c>
      <c r="C149" s="301"/>
      <c r="D149" s="312">
        <f t="shared" si="31"/>
        <v>0</v>
      </c>
      <c r="E149" s="313"/>
      <c r="F149" s="313"/>
      <c r="G149" s="313"/>
      <c r="H149" s="313"/>
      <c r="I149" s="313"/>
      <c r="J149" s="313"/>
      <c r="K149" s="313"/>
      <c r="L149" s="314"/>
      <c r="M149" s="315"/>
      <c r="N149" s="315"/>
      <c r="O149" s="315"/>
      <c r="P149" s="315"/>
      <c r="Q149" s="315"/>
      <c r="R149" s="316"/>
      <c r="S149" s="316"/>
      <c r="T149" s="316"/>
      <c r="U149" s="316"/>
      <c r="V149" s="316"/>
      <c r="W149" s="316"/>
      <c r="X149" s="316"/>
      <c r="Y149" s="316"/>
      <c r="Z149" s="316"/>
      <c r="AA149" s="316"/>
      <c r="AB149" s="316"/>
      <c r="AC149" s="316"/>
      <c r="AD149" s="316"/>
      <c r="AE149" s="316"/>
      <c r="AF149" s="316"/>
      <c r="AG149" s="316"/>
      <c r="AH149" s="316"/>
      <c r="AI149" s="316"/>
      <c r="AJ149" s="316"/>
      <c r="AK149" s="316"/>
      <c r="AL149" s="316"/>
      <c r="AM149" s="316"/>
      <c r="AN149" s="316"/>
      <c r="AO149" s="316"/>
      <c r="AP149" s="316"/>
      <c r="AQ149" s="25"/>
      <c r="AR149" s="25"/>
      <c r="AS149" s="25"/>
      <c r="AT149" s="25"/>
      <c r="AU149" s="25"/>
      <c r="AV149" s="25"/>
      <c r="AW149" s="25"/>
      <c r="AX149" s="25"/>
      <c r="AY149" s="25"/>
      <c r="AZ149" s="25"/>
      <c r="BA149" s="25"/>
      <c r="BB149" s="25"/>
      <c r="BC149" s="25"/>
      <c r="BD149" s="25"/>
    </row>
    <row r="150" spans="1:58" s="23" customFormat="1" ht="26.1" customHeight="1">
      <c r="A150" s="25"/>
      <c r="B150" s="300">
        <v>7</v>
      </c>
      <c r="C150" s="301"/>
      <c r="D150" s="312">
        <f t="shared" si="31"/>
        <v>0</v>
      </c>
      <c r="E150" s="313"/>
      <c r="F150" s="313"/>
      <c r="G150" s="313"/>
      <c r="H150" s="313"/>
      <c r="I150" s="313"/>
      <c r="J150" s="313"/>
      <c r="K150" s="313"/>
      <c r="L150" s="314"/>
      <c r="M150" s="315"/>
      <c r="N150" s="315"/>
      <c r="O150" s="315"/>
      <c r="P150" s="315"/>
      <c r="Q150" s="315"/>
      <c r="R150" s="319"/>
      <c r="S150" s="319"/>
      <c r="T150" s="319"/>
      <c r="U150" s="319"/>
      <c r="V150" s="319"/>
      <c r="W150" s="319"/>
      <c r="X150" s="319"/>
      <c r="Y150" s="319"/>
      <c r="Z150" s="319"/>
      <c r="AA150" s="319"/>
      <c r="AB150" s="319"/>
      <c r="AC150" s="319"/>
      <c r="AD150" s="319"/>
      <c r="AE150" s="319"/>
      <c r="AF150" s="319"/>
      <c r="AG150" s="319"/>
      <c r="AH150" s="319"/>
      <c r="AI150" s="319"/>
      <c r="AJ150" s="319"/>
      <c r="AK150" s="319"/>
      <c r="AL150" s="319"/>
      <c r="AM150" s="319"/>
      <c r="AN150" s="319"/>
      <c r="AO150" s="319"/>
      <c r="AP150" s="319"/>
      <c r="AQ150" s="25"/>
      <c r="AR150" s="25"/>
      <c r="AS150" s="25"/>
      <c r="AT150" s="25"/>
      <c r="AU150" s="25"/>
      <c r="AV150" s="25"/>
      <c r="AW150" s="25"/>
      <c r="AX150" s="25"/>
      <c r="AY150" s="25"/>
      <c r="AZ150" s="25"/>
      <c r="BA150" s="25"/>
      <c r="BB150" s="25"/>
      <c r="BC150" s="25"/>
      <c r="BD150" s="25"/>
    </row>
    <row r="151" spans="1:58" s="23" customFormat="1" ht="26.1" customHeight="1">
      <c r="A151" s="25"/>
      <c r="B151" s="300">
        <v>8</v>
      </c>
      <c r="C151" s="301"/>
      <c r="D151" s="312">
        <f t="shared" si="31"/>
        <v>0</v>
      </c>
      <c r="E151" s="313"/>
      <c r="F151" s="313"/>
      <c r="G151" s="313"/>
      <c r="H151" s="313"/>
      <c r="I151" s="313"/>
      <c r="J151" s="313"/>
      <c r="K151" s="313"/>
      <c r="L151" s="314"/>
      <c r="M151" s="315"/>
      <c r="N151" s="315"/>
      <c r="O151" s="315"/>
      <c r="P151" s="315"/>
      <c r="Q151" s="315"/>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25"/>
      <c r="AR151" s="25"/>
      <c r="AS151" s="25"/>
      <c r="AT151" s="25"/>
      <c r="AU151" s="25"/>
      <c r="AV151" s="25"/>
      <c r="AW151" s="25"/>
      <c r="AX151" s="25"/>
      <c r="AY151" s="25"/>
      <c r="AZ151" s="25"/>
      <c r="BA151" s="25"/>
      <c r="BB151" s="25"/>
      <c r="BC151" s="25"/>
      <c r="BD151" s="25"/>
    </row>
    <row r="152" spans="1:58" s="23" customFormat="1" ht="26.1" customHeight="1">
      <c r="A152" s="25"/>
      <c r="B152" s="300">
        <v>9</v>
      </c>
      <c r="C152" s="301"/>
      <c r="D152" s="312">
        <f t="shared" si="31"/>
        <v>0</v>
      </c>
      <c r="E152" s="313"/>
      <c r="F152" s="313"/>
      <c r="G152" s="313"/>
      <c r="H152" s="313"/>
      <c r="I152" s="313"/>
      <c r="J152" s="313"/>
      <c r="K152" s="313"/>
      <c r="L152" s="314"/>
      <c r="M152" s="315"/>
      <c r="N152" s="315"/>
      <c r="O152" s="315"/>
      <c r="P152" s="315"/>
      <c r="Q152" s="315"/>
      <c r="R152" s="319"/>
      <c r="S152" s="319"/>
      <c r="T152" s="319"/>
      <c r="U152" s="319"/>
      <c r="V152" s="319"/>
      <c r="W152" s="319"/>
      <c r="X152" s="319"/>
      <c r="Y152" s="319"/>
      <c r="Z152" s="319"/>
      <c r="AA152" s="319"/>
      <c r="AB152" s="319"/>
      <c r="AC152" s="319"/>
      <c r="AD152" s="319"/>
      <c r="AE152" s="319"/>
      <c r="AF152" s="319"/>
      <c r="AG152" s="319"/>
      <c r="AH152" s="319"/>
      <c r="AI152" s="319"/>
      <c r="AJ152" s="319"/>
      <c r="AK152" s="319"/>
      <c r="AL152" s="319"/>
      <c r="AM152" s="319"/>
      <c r="AN152" s="319"/>
      <c r="AO152" s="319"/>
      <c r="AP152" s="319"/>
      <c r="AQ152" s="25"/>
      <c r="AR152" s="25"/>
      <c r="AS152" s="25"/>
      <c r="AT152" s="25"/>
      <c r="AU152" s="25"/>
      <c r="AV152" s="25"/>
      <c r="AW152" s="25"/>
      <c r="AX152" s="25"/>
      <c r="AY152" s="25"/>
      <c r="AZ152" s="25"/>
      <c r="BA152" s="25"/>
      <c r="BB152" s="25"/>
      <c r="BC152" s="25"/>
      <c r="BD152" s="25"/>
    </row>
    <row r="153" spans="1:58" s="23" customFormat="1" ht="26.1" customHeight="1">
      <c r="A153" s="25"/>
      <c r="B153" s="300">
        <v>10</v>
      </c>
      <c r="C153" s="301"/>
      <c r="D153" s="312">
        <f t="shared" si="31"/>
        <v>0</v>
      </c>
      <c r="E153" s="313"/>
      <c r="F153" s="313"/>
      <c r="G153" s="313"/>
      <c r="H153" s="313"/>
      <c r="I153" s="313"/>
      <c r="J153" s="313"/>
      <c r="K153" s="313"/>
      <c r="L153" s="314"/>
      <c r="M153" s="315"/>
      <c r="N153" s="315"/>
      <c r="O153" s="315"/>
      <c r="P153" s="315"/>
      <c r="Q153" s="315"/>
      <c r="R153" s="316"/>
      <c r="S153" s="316"/>
      <c r="T153" s="316"/>
      <c r="U153" s="316"/>
      <c r="V153" s="316"/>
      <c r="W153" s="316"/>
      <c r="X153" s="316"/>
      <c r="Y153" s="316"/>
      <c r="Z153" s="316"/>
      <c r="AA153" s="316"/>
      <c r="AB153" s="316"/>
      <c r="AC153" s="316"/>
      <c r="AD153" s="316"/>
      <c r="AE153" s="316"/>
      <c r="AF153" s="316"/>
      <c r="AG153" s="316"/>
      <c r="AH153" s="316"/>
      <c r="AI153" s="316"/>
      <c r="AJ153" s="316"/>
      <c r="AK153" s="316"/>
      <c r="AL153" s="316"/>
      <c r="AM153" s="316"/>
      <c r="AN153" s="316"/>
      <c r="AO153" s="316"/>
      <c r="AP153" s="316"/>
      <c r="AQ153" s="25"/>
      <c r="AR153" s="25"/>
      <c r="AS153" s="25"/>
      <c r="AT153" s="25"/>
      <c r="AU153" s="25"/>
      <c r="AV153" s="25"/>
      <c r="AW153" s="25"/>
      <c r="AX153" s="25"/>
      <c r="AY153" s="25"/>
      <c r="AZ153" s="25"/>
      <c r="BA153" s="25"/>
      <c r="BB153" s="25"/>
      <c r="BC153" s="25"/>
      <c r="BD153" s="25"/>
    </row>
    <row r="154" spans="1:58" s="23" customFormat="1" ht="1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8" s="23" customFormat="1" ht="1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8" s="23" customFormat="1" ht="1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8" s="23" customFormat="1" ht="15" customHeight="1">
      <c r="A157" s="25"/>
      <c r="B157" s="204" t="s">
        <v>139</v>
      </c>
      <c r="C157" s="204"/>
      <c r="D157" s="204"/>
      <c r="E157" s="204"/>
      <c r="F157" s="204"/>
      <c r="G157" s="204"/>
      <c r="H157" s="204"/>
      <c r="I157" s="204"/>
      <c r="J157" s="204"/>
      <c r="K157" s="204"/>
      <c r="L157" s="204"/>
      <c r="M157" s="205"/>
      <c r="N157" s="190" t="s">
        <v>45</v>
      </c>
      <c r="O157" s="190"/>
      <c r="P157" s="190"/>
      <c r="Q157" s="190"/>
      <c r="R157" s="190"/>
      <c r="S157" s="215">
        <f>SUM(AO161:AR194)*$BC$15</f>
        <v>208600</v>
      </c>
      <c r="T157" s="215"/>
      <c r="U157" s="215"/>
      <c r="V157" s="215"/>
      <c r="W157" s="215"/>
      <c r="X157" s="21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8" s="23" customFormat="1" ht="15" customHeight="1">
      <c r="A158" s="25"/>
      <c r="B158" s="8"/>
      <c r="C158" s="177" t="s">
        <v>140</v>
      </c>
      <c r="D158" s="177"/>
      <c r="E158" s="177"/>
      <c r="F158" s="177"/>
      <c r="G158" s="177"/>
      <c r="H158" s="177"/>
      <c r="I158" s="177"/>
      <c r="J158" s="177"/>
      <c r="K158" s="177"/>
      <c r="L158" s="177"/>
      <c r="M158" s="177"/>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25"/>
      <c r="BE158" s="25"/>
    </row>
    <row r="159" spans="1:58" s="23" customFormat="1" ht="15" customHeight="1">
      <c r="A159" s="25"/>
      <c r="B159" s="8"/>
      <c r="C159" s="1"/>
      <c r="D159" s="1"/>
      <c r="E159" s="1"/>
      <c r="F159" s="1"/>
      <c r="G159" s="1"/>
      <c r="H159" s="1"/>
      <c r="I159" s="1"/>
      <c r="J159" s="1"/>
      <c r="K159" s="1"/>
      <c r="L159" s="1"/>
      <c r="M159" s="1"/>
      <c r="O159" s="125" t="s">
        <v>141</v>
      </c>
      <c r="P159" s="125"/>
      <c r="Q159" s="125"/>
      <c r="R159" s="125"/>
      <c r="S159" s="125"/>
      <c r="T159" s="125"/>
      <c r="U159" s="178" t="s">
        <v>142</v>
      </c>
      <c r="V159" s="179"/>
      <c r="W159" s="179"/>
      <c r="X159" s="180"/>
      <c r="Y159" s="1"/>
      <c r="Z159" s="1"/>
      <c r="AA159" s="1"/>
      <c r="AB159" s="1"/>
      <c r="AC159" s="1"/>
      <c r="AD159" s="1"/>
      <c r="AE159" s="1"/>
      <c r="AF159" s="1"/>
      <c r="AG159" s="1"/>
      <c r="AH159" s="1"/>
      <c r="AI159" s="1"/>
      <c r="AJ159" s="1"/>
      <c r="AK159" s="1"/>
      <c r="AL159" s="1"/>
      <c r="AM159" s="1"/>
      <c r="AN159" s="1"/>
      <c r="AO159" s="1"/>
      <c r="AP159" s="1"/>
      <c r="AQ159" s="1"/>
      <c r="AR159" s="1"/>
      <c r="AS159" s="1"/>
      <c r="AT159" s="1"/>
      <c r="AU159" s="1"/>
      <c r="AW159" s="125" t="s">
        <v>143</v>
      </c>
      <c r="AX159" s="125"/>
      <c r="AY159" s="125"/>
      <c r="AZ159" s="125"/>
      <c r="BA159" s="125"/>
      <c r="BB159" s="125"/>
      <c r="BC159" s="125"/>
      <c r="BD159" s="125"/>
      <c r="BE159" s="25"/>
    </row>
    <row r="160" spans="1:58" s="23" customFormat="1" ht="15" customHeight="1">
      <c r="A160" s="25"/>
      <c r="B160" s="320"/>
      <c r="C160" s="320"/>
      <c r="D160" s="125" t="s">
        <v>144</v>
      </c>
      <c r="E160" s="125"/>
      <c r="F160" s="125"/>
      <c r="G160" s="125"/>
      <c r="H160" s="125"/>
      <c r="I160" s="125"/>
      <c r="J160" s="125"/>
      <c r="K160" s="125"/>
      <c r="L160" s="125"/>
      <c r="M160" s="125"/>
      <c r="N160" s="125"/>
      <c r="O160" s="125" t="s">
        <v>145</v>
      </c>
      <c r="P160" s="125"/>
      <c r="Q160" s="125"/>
      <c r="R160" s="125" t="s">
        <v>146</v>
      </c>
      <c r="S160" s="125"/>
      <c r="T160" s="125"/>
      <c r="U160" s="125" t="s">
        <v>147</v>
      </c>
      <c r="V160" s="125"/>
      <c r="W160" s="125"/>
      <c r="X160" s="125"/>
      <c r="Y160" s="125" t="s">
        <v>10</v>
      </c>
      <c r="Z160" s="125"/>
      <c r="AA160" s="125"/>
      <c r="AB160" s="125"/>
      <c r="AC160" s="178" t="s">
        <v>148</v>
      </c>
      <c r="AD160" s="179"/>
      <c r="AE160" s="179"/>
      <c r="AF160" s="180"/>
      <c r="AG160" s="134" t="s">
        <v>149</v>
      </c>
      <c r="AH160" s="135"/>
      <c r="AI160" s="135"/>
      <c r="AJ160" s="136"/>
      <c r="AK160" s="134" t="s">
        <v>150</v>
      </c>
      <c r="AL160" s="135"/>
      <c r="AM160" s="135"/>
      <c r="AN160" s="136"/>
      <c r="AO160" s="134" t="s">
        <v>151</v>
      </c>
      <c r="AP160" s="135"/>
      <c r="AQ160" s="135"/>
      <c r="AR160" s="136"/>
      <c r="AS160" s="134" t="s">
        <v>152</v>
      </c>
      <c r="AT160" s="135"/>
      <c r="AU160" s="135"/>
      <c r="AV160" s="136"/>
      <c r="AW160" s="178" t="s">
        <v>153</v>
      </c>
      <c r="AX160" s="179"/>
      <c r="AY160" s="179"/>
      <c r="AZ160" s="180"/>
      <c r="BA160" s="178" t="s">
        <v>4</v>
      </c>
      <c r="BB160" s="179"/>
      <c r="BC160" s="179"/>
      <c r="BD160" s="180"/>
      <c r="BE160" s="25"/>
      <c r="BF160" s="25"/>
    </row>
    <row r="161" spans="1:61" s="23" customFormat="1" ht="15" customHeight="1">
      <c r="A161" s="25"/>
      <c r="B161" s="125">
        <v>1</v>
      </c>
      <c r="C161" s="125"/>
      <c r="D161" s="126" t="s">
        <v>154</v>
      </c>
      <c r="E161" s="126"/>
      <c r="F161" s="126"/>
      <c r="G161" s="126"/>
      <c r="H161" s="126"/>
      <c r="I161" s="126"/>
      <c r="J161" s="126"/>
      <c r="K161" s="126"/>
      <c r="L161" s="126"/>
      <c r="M161" s="126"/>
      <c r="N161" s="126"/>
      <c r="O161" s="127">
        <v>45904</v>
      </c>
      <c r="P161" s="127"/>
      <c r="Q161" s="127"/>
      <c r="R161" s="127">
        <v>45907</v>
      </c>
      <c r="S161" s="127"/>
      <c r="T161" s="127"/>
      <c r="U161" s="128" t="s">
        <v>63</v>
      </c>
      <c r="V161" s="128"/>
      <c r="W161" s="128"/>
      <c r="X161" s="128"/>
      <c r="Y161" s="129" t="s">
        <v>155</v>
      </c>
      <c r="Z161" s="129"/>
      <c r="AA161" s="129"/>
      <c r="AB161" s="129"/>
      <c r="AC161" s="110">
        <v>5000</v>
      </c>
      <c r="AD161" s="111"/>
      <c r="AE161" s="111"/>
      <c r="AF161" s="112"/>
      <c r="AG161" s="113">
        <v>90000</v>
      </c>
      <c r="AH161" s="114"/>
      <c r="AI161" s="114"/>
      <c r="AJ161" s="115"/>
      <c r="AK161" s="116">
        <f>IF(U161="","",AC161+AG161)</f>
        <v>95000</v>
      </c>
      <c r="AL161" s="117"/>
      <c r="AM161" s="117"/>
      <c r="AN161" s="118"/>
      <c r="AO161" s="116">
        <f>IF(U161="","",AK161-AS161)</f>
        <v>93000</v>
      </c>
      <c r="AP161" s="117"/>
      <c r="AQ161" s="117"/>
      <c r="AR161" s="118"/>
      <c r="AS161" s="119">
        <v>2000</v>
      </c>
      <c r="AT161" s="120"/>
      <c r="AU161" s="120"/>
      <c r="AV161" s="121"/>
      <c r="AW161" s="122" t="s">
        <v>156</v>
      </c>
      <c r="AX161" s="123"/>
      <c r="AY161" s="123"/>
      <c r="AZ161" s="124"/>
      <c r="BA161" s="122" t="s">
        <v>157</v>
      </c>
      <c r="BB161" s="123"/>
      <c r="BC161" s="123"/>
      <c r="BD161" s="124"/>
      <c r="BE161" s="25"/>
      <c r="BF161" s="25"/>
    </row>
    <row r="162" spans="1:61" s="23" customFormat="1" ht="15" customHeight="1">
      <c r="A162" s="25"/>
      <c r="B162" s="125">
        <v>2</v>
      </c>
      <c r="C162" s="125">
        <v>2</v>
      </c>
      <c r="D162" s="126" t="s">
        <v>154</v>
      </c>
      <c r="E162" s="126"/>
      <c r="F162" s="126"/>
      <c r="G162" s="126"/>
      <c r="H162" s="126"/>
      <c r="I162" s="126"/>
      <c r="J162" s="126"/>
      <c r="K162" s="126"/>
      <c r="L162" s="126"/>
      <c r="M162" s="126"/>
      <c r="N162" s="126"/>
      <c r="O162" s="127">
        <v>45904</v>
      </c>
      <c r="P162" s="127"/>
      <c r="Q162" s="127"/>
      <c r="R162" s="127">
        <v>45907</v>
      </c>
      <c r="S162" s="127"/>
      <c r="T162" s="127"/>
      <c r="U162" s="128" t="s">
        <v>63</v>
      </c>
      <c r="V162" s="128"/>
      <c r="W162" s="128"/>
      <c r="X162" s="128"/>
      <c r="Y162" s="129" t="s">
        <v>158</v>
      </c>
      <c r="Z162" s="129"/>
      <c r="AA162" s="129"/>
      <c r="AB162" s="129"/>
      <c r="AC162" s="110">
        <v>3500</v>
      </c>
      <c r="AD162" s="111"/>
      <c r="AE162" s="111"/>
      <c r="AF162" s="112"/>
      <c r="AG162" s="113">
        <v>90000</v>
      </c>
      <c r="AH162" s="114"/>
      <c r="AI162" s="114"/>
      <c r="AJ162" s="115"/>
      <c r="AK162" s="116">
        <f>IF(U162="","",AC162+AG162)</f>
        <v>93500</v>
      </c>
      <c r="AL162" s="117"/>
      <c r="AM162" s="117"/>
      <c r="AN162" s="118"/>
      <c r="AO162" s="116">
        <f>IF(U162="","",AK162-AS162)</f>
        <v>93500</v>
      </c>
      <c r="AP162" s="117"/>
      <c r="AQ162" s="117"/>
      <c r="AR162" s="118"/>
      <c r="AS162" s="119"/>
      <c r="AT162" s="120"/>
      <c r="AU162" s="120"/>
      <c r="AV162" s="121"/>
      <c r="AW162" s="122" t="s">
        <v>159</v>
      </c>
      <c r="AX162" s="123"/>
      <c r="AY162" s="123"/>
      <c r="AZ162" s="124"/>
      <c r="BA162" s="122" t="s">
        <v>160</v>
      </c>
      <c r="BB162" s="123"/>
      <c r="BC162" s="123"/>
      <c r="BD162" s="124"/>
      <c r="BE162" s="25"/>
      <c r="BF162" s="25"/>
    </row>
    <row r="163" spans="1:61" s="23" customFormat="1" ht="15" customHeight="1">
      <c r="A163" s="25"/>
      <c r="B163" s="125">
        <v>3</v>
      </c>
      <c r="C163" s="125">
        <v>3</v>
      </c>
      <c r="D163" s="126"/>
      <c r="E163" s="126"/>
      <c r="F163" s="126"/>
      <c r="G163" s="126"/>
      <c r="H163" s="126"/>
      <c r="I163" s="126"/>
      <c r="J163" s="126"/>
      <c r="K163" s="126"/>
      <c r="L163" s="126"/>
      <c r="M163" s="126"/>
      <c r="N163" s="126"/>
      <c r="O163" s="127"/>
      <c r="P163" s="127"/>
      <c r="Q163" s="127"/>
      <c r="R163" s="127"/>
      <c r="S163" s="127"/>
      <c r="T163" s="127"/>
      <c r="U163" s="128"/>
      <c r="V163" s="128"/>
      <c r="W163" s="128"/>
      <c r="X163" s="128"/>
      <c r="Y163" s="129"/>
      <c r="Z163" s="129"/>
      <c r="AA163" s="129"/>
      <c r="AB163" s="129"/>
      <c r="AC163" s="110"/>
      <c r="AD163" s="111"/>
      <c r="AE163" s="111"/>
      <c r="AF163" s="112"/>
      <c r="AG163" s="113"/>
      <c r="AH163" s="114"/>
      <c r="AI163" s="114"/>
      <c r="AJ163" s="115"/>
      <c r="AK163" s="116" t="str">
        <f t="shared" ref="AK163:AK176" si="32">IF(U163="","",AC163+AG163)</f>
        <v/>
      </c>
      <c r="AL163" s="117"/>
      <c r="AM163" s="117"/>
      <c r="AN163" s="118"/>
      <c r="AO163" s="116" t="str">
        <f t="shared" ref="AO163:AO176" si="33">IF(U163="","",AK163-AS163)</f>
        <v/>
      </c>
      <c r="AP163" s="117"/>
      <c r="AQ163" s="117"/>
      <c r="AR163" s="118"/>
      <c r="AS163" s="119"/>
      <c r="AT163" s="120"/>
      <c r="AU163" s="120"/>
      <c r="AV163" s="121"/>
      <c r="AW163" s="122"/>
      <c r="AX163" s="123"/>
      <c r="AY163" s="123"/>
      <c r="AZ163" s="124"/>
      <c r="BA163" s="122"/>
      <c r="BB163" s="123"/>
      <c r="BC163" s="123"/>
      <c r="BD163" s="124"/>
      <c r="BE163" s="25"/>
      <c r="BF163" s="25"/>
    </row>
    <row r="164" spans="1:61" s="23" customFormat="1" ht="15" customHeight="1">
      <c r="A164" s="25"/>
      <c r="B164" s="125">
        <v>4</v>
      </c>
      <c r="C164" s="125">
        <v>4</v>
      </c>
      <c r="D164" s="126"/>
      <c r="E164" s="126"/>
      <c r="F164" s="126"/>
      <c r="G164" s="126"/>
      <c r="H164" s="126"/>
      <c r="I164" s="126"/>
      <c r="J164" s="126"/>
      <c r="K164" s="126"/>
      <c r="L164" s="126"/>
      <c r="M164" s="126"/>
      <c r="N164" s="126"/>
      <c r="O164" s="127"/>
      <c r="P164" s="127"/>
      <c r="Q164" s="127"/>
      <c r="R164" s="127"/>
      <c r="S164" s="127"/>
      <c r="T164" s="127"/>
      <c r="U164" s="128"/>
      <c r="V164" s="128"/>
      <c r="W164" s="128"/>
      <c r="X164" s="128"/>
      <c r="Y164" s="129"/>
      <c r="Z164" s="129"/>
      <c r="AA164" s="129"/>
      <c r="AB164" s="129"/>
      <c r="AC164" s="110"/>
      <c r="AD164" s="111"/>
      <c r="AE164" s="111"/>
      <c r="AF164" s="112"/>
      <c r="AG164" s="113"/>
      <c r="AH164" s="114"/>
      <c r="AI164" s="114"/>
      <c r="AJ164" s="115"/>
      <c r="AK164" s="116" t="str">
        <f t="shared" si="32"/>
        <v/>
      </c>
      <c r="AL164" s="117"/>
      <c r="AM164" s="117"/>
      <c r="AN164" s="118"/>
      <c r="AO164" s="116" t="str">
        <f t="shared" si="33"/>
        <v/>
      </c>
      <c r="AP164" s="117"/>
      <c r="AQ164" s="117"/>
      <c r="AR164" s="118"/>
      <c r="AS164" s="119"/>
      <c r="AT164" s="120"/>
      <c r="AU164" s="120"/>
      <c r="AV164" s="121"/>
      <c r="AW164" s="122"/>
      <c r="AX164" s="123"/>
      <c r="AY164" s="123"/>
      <c r="AZ164" s="124"/>
      <c r="BA164" s="122"/>
      <c r="BB164" s="123"/>
      <c r="BC164" s="123"/>
      <c r="BD164" s="124"/>
      <c r="BE164" s="25"/>
      <c r="BF164" s="25"/>
    </row>
    <row r="165" spans="1:61" s="23" customFormat="1" ht="15" customHeight="1">
      <c r="A165" s="25"/>
      <c r="B165" s="125">
        <v>5</v>
      </c>
      <c r="C165" s="125">
        <v>5</v>
      </c>
      <c r="D165" s="126"/>
      <c r="E165" s="126"/>
      <c r="F165" s="126"/>
      <c r="G165" s="126"/>
      <c r="H165" s="126"/>
      <c r="I165" s="126"/>
      <c r="J165" s="126"/>
      <c r="K165" s="126"/>
      <c r="L165" s="126"/>
      <c r="M165" s="126"/>
      <c r="N165" s="126"/>
      <c r="O165" s="127"/>
      <c r="P165" s="127"/>
      <c r="Q165" s="127"/>
      <c r="R165" s="127"/>
      <c r="S165" s="127"/>
      <c r="T165" s="127"/>
      <c r="U165" s="128"/>
      <c r="V165" s="128"/>
      <c r="W165" s="128"/>
      <c r="X165" s="128"/>
      <c r="Y165" s="129"/>
      <c r="Z165" s="129"/>
      <c r="AA165" s="129"/>
      <c r="AB165" s="129"/>
      <c r="AC165" s="110"/>
      <c r="AD165" s="111"/>
      <c r="AE165" s="111"/>
      <c r="AF165" s="112"/>
      <c r="AG165" s="113"/>
      <c r="AH165" s="114"/>
      <c r="AI165" s="114"/>
      <c r="AJ165" s="115"/>
      <c r="AK165" s="116" t="str">
        <f t="shared" si="32"/>
        <v/>
      </c>
      <c r="AL165" s="117"/>
      <c r="AM165" s="117"/>
      <c r="AN165" s="118"/>
      <c r="AO165" s="116" t="str">
        <f t="shared" si="33"/>
        <v/>
      </c>
      <c r="AP165" s="117"/>
      <c r="AQ165" s="117"/>
      <c r="AR165" s="118"/>
      <c r="AS165" s="119"/>
      <c r="AT165" s="120"/>
      <c r="AU165" s="120"/>
      <c r="AV165" s="121"/>
      <c r="AW165" s="122"/>
      <c r="AX165" s="123"/>
      <c r="AY165" s="123"/>
      <c r="AZ165" s="124"/>
      <c r="BA165" s="122"/>
      <c r="BB165" s="123"/>
      <c r="BC165" s="123"/>
      <c r="BD165" s="124"/>
      <c r="BE165" s="25"/>
      <c r="BF165" s="25"/>
    </row>
    <row r="166" spans="1:61" s="23" customFormat="1" ht="15" customHeight="1">
      <c r="A166" s="25"/>
      <c r="B166" s="125">
        <v>6</v>
      </c>
      <c r="C166" s="125">
        <v>6</v>
      </c>
      <c r="D166" s="126"/>
      <c r="E166" s="126"/>
      <c r="F166" s="126"/>
      <c r="G166" s="126"/>
      <c r="H166" s="126"/>
      <c r="I166" s="126"/>
      <c r="J166" s="126"/>
      <c r="K166" s="126"/>
      <c r="L166" s="126"/>
      <c r="M166" s="126"/>
      <c r="N166" s="126"/>
      <c r="O166" s="127"/>
      <c r="P166" s="127"/>
      <c r="Q166" s="127"/>
      <c r="R166" s="127"/>
      <c r="S166" s="127"/>
      <c r="T166" s="127"/>
      <c r="U166" s="128"/>
      <c r="V166" s="128"/>
      <c r="W166" s="128"/>
      <c r="X166" s="128"/>
      <c r="Y166" s="129"/>
      <c r="Z166" s="129"/>
      <c r="AA166" s="129"/>
      <c r="AB166" s="129"/>
      <c r="AC166" s="110"/>
      <c r="AD166" s="111"/>
      <c r="AE166" s="111"/>
      <c r="AF166" s="112"/>
      <c r="AG166" s="113"/>
      <c r="AH166" s="114"/>
      <c r="AI166" s="114"/>
      <c r="AJ166" s="115"/>
      <c r="AK166" s="116" t="str">
        <f t="shared" si="32"/>
        <v/>
      </c>
      <c r="AL166" s="117"/>
      <c r="AM166" s="117"/>
      <c r="AN166" s="118"/>
      <c r="AO166" s="116" t="str">
        <f t="shared" si="33"/>
        <v/>
      </c>
      <c r="AP166" s="117"/>
      <c r="AQ166" s="117"/>
      <c r="AR166" s="118"/>
      <c r="AS166" s="119"/>
      <c r="AT166" s="120"/>
      <c r="AU166" s="120"/>
      <c r="AV166" s="121"/>
      <c r="AW166" s="122"/>
      <c r="AX166" s="123"/>
      <c r="AY166" s="123"/>
      <c r="AZ166" s="124"/>
      <c r="BA166" s="122"/>
      <c r="BB166" s="123"/>
      <c r="BC166" s="123"/>
      <c r="BD166" s="124"/>
      <c r="BE166" s="25"/>
      <c r="BF166" s="25"/>
      <c r="BH166" s="130"/>
      <c r="BI166" s="130"/>
    </row>
    <row r="167" spans="1:61" s="23" customFormat="1" ht="15" customHeight="1">
      <c r="A167" s="25"/>
      <c r="B167" s="125">
        <v>7</v>
      </c>
      <c r="C167" s="125">
        <v>7</v>
      </c>
      <c r="D167" s="126"/>
      <c r="E167" s="126"/>
      <c r="F167" s="126"/>
      <c r="G167" s="126"/>
      <c r="H167" s="126"/>
      <c r="I167" s="126"/>
      <c r="J167" s="126"/>
      <c r="K167" s="126"/>
      <c r="L167" s="126"/>
      <c r="M167" s="126"/>
      <c r="N167" s="126"/>
      <c r="O167" s="127"/>
      <c r="P167" s="127"/>
      <c r="Q167" s="127"/>
      <c r="R167" s="127"/>
      <c r="S167" s="127"/>
      <c r="T167" s="127"/>
      <c r="U167" s="128"/>
      <c r="V167" s="128"/>
      <c r="W167" s="128"/>
      <c r="X167" s="128"/>
      <c r="Y167" s="129"/>
      <c r="Z167" s="129"/>
      <c r="AA167" s="129"/>
      <c r="AB167" s="129"/>
      <c r="AC167" s="110"/>
      <c r="AD167" s="111"/>
      <c r="AE167" s="111"/>
      <c r="AF167" s="112"/>
      <c r="AG167" s="113"/>
      <c r="AH167" s="114"/>
      <c r="AI167" s="114"/>
      <c r="AJ167" s="115"/>
      <c r="AK167" s="116" t="str">
        <f t="shared" si="32"/>
        <v/>
      </c>
      <c r="AL167" s="117"/>
      <c r="AM167" s="117"/>
      <c r="AN167" s="118"/>
      <c r="AO167" s="116" t="str">
        <f t="shared" si="33"/>
        <v/>
      </c>
      <c r="AP167" s="117"/>
      <c r="AQ167" s="117"/>
      <c r="AR167" s="118"/>
      <c r="AS167" s="119"/>
      <c r="AT167" s="120"/>
      <c r="AU167" s="120"/>
      <c r="AV167" s="121"/>
      <c r="AW167" s="122"/>
      <c r="AX167" s="123"/>
      <c r="AY167" s="123"/>
      <c r="AZ167" s="124"/>
      <c r="BA167" s="122"/>
      <c r="BB167" s="123"/>
      <c r="BC167" s="123"/>
      <c r="BD167" s="124"/>
      <c r="BE167" s="25"/>
      <c r="BF167" s="25"/>
      <c r="BH167" s="9"/>
      <c r="BI167" s="9"/>
    </row>
    <row r="168" spans="1:61" s="23" customFormat="1" ht="15" customHeight="1">
      <c r="A168" s="25"/>
      <c r="B168" s="125">
        <v>8</v>
      </c>
      <c r="C168" s="125">
        <v>8</v>
      </c>
      <c r="D168" s="126"/>
      <c r="E168" s="126"/>
      <c r="F168" s="126"/>
      <c r="G168" s="126"/>
      <c r="H168" s="126"/>
      <c r="I168" s="126"/>
      <c r="J168" s="126"/>
      <c r="K168" s="126"/>
      <c r="L168" s="126"/>
      <c r="M168" s="126"/>
      <c r="N168" s="126"/>
      <c r="O168" s="127"/>
      <c r="P168" s="127"/>
      <c r="Q168" s="127"/>
      <c r="R168" s="127"/>
      <c r="S168" s="127"/>
      <c r="T168" s="127"/>
      <c r="U168" s="128"/>
      <c r="V168" s="128"/>
      <c r="W168" s="128"/>
      <c r="X168" s="128"/>
      <c r="Y168" s="129"/>
      <c r="Z168" s="129"/>
      <c r="AA168" s="129"/>
      <c r="AB168" s="129"/>
      <c r="AC168" s="110"/>
      <c r="AD168" s="111"/>
      <c r="AE168" s="111"/>
      <c r="AF168" s="112"/>
      <c r="AG168" s="113"/>
      <c r="AH168" s="114"/>
      <c r="AI168" s="114"/>
      <c r="AJ168" s="115"/>
      <c r="AK168" s="116" t="str">
        <f t="shared" si="32"/>
        <v/>
      </c>
      <c r="AL168" s="117"/>
      <c r="AM168" s="117"/>
      <c r="AN168" s="118"/>
      <c r="AO168" s="116" t="str">
        <f t="shared" si="33"/>
        <v/>
      </c>
      <c r="AP168" s="117"/>
      <c r="AQ168" s="117"/>
      <c r="AR168" s="118"/>
      <c r="AS168" s="119"/>
      <c r="AT168" s="120"/>
      <c r="AU168" s="120"/>
      <c r="AV168" s="121"/>
      <c r="AW168" s="122"/>
      <c r="AX168" s="123"/>
      <c r="AY168" s="123"/>
      <c r="AZ168" s="124"/>
      <c r="BA168" s="122"/>
      <c r="BB168" s="123"/>
      <c r="BC168" s="123"/>
      <c r="BD168" s="124"/>
      <c r="BE168" s="25"/>
      <c r="BF168" s="25"/>
      <c r="BH168" s="9"/>
      <c r="BI168" s="9"/>
    </row>
    <row r="169" spans="1:61" s="23" customFormat="1" ht="15" customHeight="1">
      <c r="A169" s="25"/>
      <c r="B169" s="125">
        <v>9</v>
      </c>
      <c r="C169" s="125">
        <v>9</v>
      </c>
      <c r="D169" s="126"/>
      <c r="E169" s="126"/>
      <c r="F169" s="126"/>
      <c r="G169" s="126"/>
      <c r="H169" s="126"/>
      <c r="I169" s="126"/>
      <c r="J169" s="126"/>
      <c r="K169" s="126"/>
      <c r="L169" s="126"/>
      <c r="M169" s="126"/>
      <c r="N169" s="126"/>
      <c r="O169" s="127"/>
      <c r="P169" s="127"/>
      <c r="Q169" s="127"/>
      <c r="R169" s="127"/>
      <c r="S169" s="127"/>
      <c r="T169" s="127"/>
      <c r="U169" s="128"/>
      <c r="V169" s="128"/>
      <c r="W169" s="128"/>
      <c r="X169" s="128"/>
      <c r="Y169" s="129"/>
      <c r="Z169" s="129"/>
      <c r="AA169" s="129"/>
      <c r="AB169" s="129"/>
      <c r="AC169" s="110"/>
      <c r="AD169" s="111"/>
      <c r="AE169" s="111"/>
      <c r="AF169" s="112"/>
      <c r="AG169" s="113"/>
      <c r="AH169" s="114"/>
      <c r="AI169" s="114"/>
      <c r="AJ169" s="115"/>
      <c r="AK169" s="116" t="str">
        <f t="shared" si="32"/>
        <v/>
      </c>
      <c r="AL169" s="117"/>
      <c r="AM169" s="117"/>
      <c r="AN169" s="118"/>
      <c r="AO169" s="116" t="str">
        <f t="shared" si="33"/>
        <v/>
      </c>
      <c r="AP169" s="117"/>
      <c r="AQ169" s="117"/>
      <c r="AR169" s="118"/>
      <c r="AS169" s="119"/>
      <c r="AT169" s="120"/>
      <c r="AU169" s="120"/>
      <c r="AV169" s="121"/>
      <c r="AW169" s="122"/>
      <c r="AX169" s="123"/>
      <c r="AY169" s="123"/>
      <c r="AZ169" s="124"/>
      <c r="BA169" s="122"/>
      <c r="BB169" s="123"/>
      <c r="BC169" s="123"/>
      <c r="BD169" s="124"/>
      <c r="BE169" s="25"/>
      <c r="BF169" s="25"/>
      <c r="BH169" s="9"/>
      <c r="BI169" s="9"/>
    </row>
    <row r="170" spans="1:61" s="23" customFormat="1" ht="15" customHeight="1">
      <c r="A170" s="25"/>
      <c r="B170" s="125">
        <v>10</v>
      </c>
      <c r="C170" s="125">
        <v>10</v>
      </c>
      <c r="D170" s="126"/>
      <c r="E170" s="126"/>
      <c r="F170" s="126"/>
      <c r="G170" s="126"/>
      <c r="H170" s="126"/>
      <c r="I170" s="126"/>
      <c r="J170" s="126"/>
      <c r="K170" s="126"/>
      <c r="L170" s="126"/>
      <c r="M170" s="126"/>
      <c r="N170" s="126"/>
      <c r="O170" s="127"/>
      <c r="P170" s="127"/>
      <c r="Q170" s="127"/>
      <c r="R170" s="127"/>
      <c r="S170" s="127"/>
      <c r="T170" s="127"/>
      <c r="U170" s="128"/>
      <c r="V170" s="128"/>
      <c r="W170" s="128"/>
      <c r="X170" s="128"/>
      <c r="Y170" s="129"/>
      <c r="Z170" s="129"/>
      <c r="AA170" s="129"/>
      <c r="AB170" s="129"/>
      <c r="AC170" s="110"/>
      <c r="AD170" s="111"/>
      <c r="AE170" s="111"/>
      <c r="AF170" s="112"/>
      <c r="AG170" s="113"/>
      <c r="AH170" s="114"/>
      <c r="AI170" s="114"/>
      <c r="AJ170" s="115"/>
      <c r="AK170" s="116" t="str">
        <f t="shared" si="32"/>
        <v/>
      </c>
      <c r="AL170" s="117"/>
      <c r="AM170" s="117"/>
      <c r="AN170" s="118"/>
      <c r="AO170" s="116" t="str">
        <f t="shared" si="33"/>
        <v/>
      </c>
      <c r="AP170" s="117"/>
      <c r="AQ170" s="117"/>
      <c r="AR170" s="118"/>
      <c r="AS170" s="119"/>
      <c r="AT170" s="120"/>
      <c r="AU170" s="120"/>
      <c r="AV170" s="121"/>
      <c r="AW170" s="122"/>
      <c r="AX170" s="123"/>
      <c r="AY170" s="123"/>
      <c r="AZ170" s="124"/>
      <c r="BA170" s="122"/>
      <c r="BB170" s="123"/>
      <c r="BC170" s="123"/>
      <c r="BD170" s="124"/>
      <c r="BE170" s="25"/>
      <c r="BF170" s="25"/>
      <c r="BH170" s="9"/>
      <c r="BI170" s="9"/>
    </row>
    <row r="171" spans="1:61" s="23" customFormat="1" ht="15" customHeight="1">
      <c r="A171" s="25"/>
      <c r="B171" s="125">
        <v>11</v>
      </c>
      <c r="C171" s="125"/>
      <c r="D171" s="126"/>
      <c r="E171" s="126"/>
      <c r="F171" s="126"/>
      <c r="G171" s="126"/>
      <c r="H171" s="126"/>
      <c r="I171" s="126"/>
      <c r="J171" s="126"/>
      <c r="K171" s="126"/>
      <c r="L171" s="126"/>
      <c r="M171" s="126"/>
      <c r="N171" s="126"/>
      <c r="O171" s="127"/>
      <c r="P171" s="127"/>
      <c r="Q171" s="127"/>
      <c r="R171" s="127"/>
      <c r="S171" s="127"/>
      <c r="T171" s="127"/>
      <c r="U171" s="128"/>
      <c r="V171" s="128"/>
      <c r="W171" s="128"/>
      <c r="X171" s="128"/>
      <c r="Y171" s="129"/>
      <c r="Z171" s="129"/>
      <c r="AA171" s="129"/>
      <c r="AB171" s="129"/>
      <c r="AC171" s="110"/>
      <c r="AD171" s="111"/>
      <c r="AE171" s="111"/>
      <c r="AF171" s="112"/>
      <c r="AG171" s="113"/>
      <c r="AH171" s="114"/>
      <c r="AI171" s="114"/>
      <c r="AJ171" s="115"/>
      <c r="AK171" s="116" t="str">
        <f t="shared" ref="AK171:AK175" si="34">IF(U171="","",AC171+AG171)</f>
        <v/>
      </c>
      <c r="AL171" s="117"/>
      <c r="AM171" s="117"/>
      <c r="AN171" s="118"/>
      <c r="AO171" s="116" t="str">
        <f t="shared" ref="AO171:AO175" si="35">IF(U171="","",AK171-AS171)</f>
        <v/>
      </c>
      <c r="AP171" s="117"/>
      <c r="AQ171" s="117"/>
      <c r="AR171" s="118"/>
      <c r="AS171" s="119"/>
      <c r="AT171" s="120"/>
      <c r="AU171" s="120"/>
      <c r="AV171" s="121"/>
      <c r="AW171" s="122"/>
      <c r="AX171" s="123"/>
      <c r="AY171" s="123"/>
      <c r="AZ171" s="124"/>
      <c r="BA171" s="122"/>
      <c r="BB171" s="123"/>
      <c r="BC171" s="123"/>
      <c r="BD171" s="124"/>
      <c r="BE171" s="25"/>
      <c r="BF171" s="25"/>
      <c r="BH171" s="130"/>
      <c r="BI171" s="130"/>
    </row>
    <row r="172" spans="1:61" s="23" customFormat="1" ht="15" customHeight="1">
      <c r="A172" s="25"/>
      <c r="B172" s="125">
        <v>12</v>
      </c>
      <c r="C172" s="125">
        <v>11</v>
      </c>
      <c r="D172" s="126"/>
      <c r="E172" s="126"/>
      <c r="F172" s="126"/>
      <c r="G172" s="126"/>
      <c r="H172" s="126"/>
      <c r="I172" s="126"/>
      <c r="J172" s="126"/>
      <c r="K172" s="126"/>
      <c r="L172" s="126"/>
      <c r="M172" s="126"/>
      <c r="N172" s="126"/>
      <c r="O172" s="127"/>
      <c r="P172" s="127"/>
      <c r="Q172" s="127"/>
      <c r="R172" s="127"/>
      <c r="S172" s="127"/>
      <c r="T172" s="127"/>
      <c r="U172" s="128"/>
      <c r="V172" s="128"/>
      <c r="W172" s="128"/>
      <c r="X172" s="128"/>
      <c r="Y172" s="129"/>
      <c r="Z172" s="129"/>
      <c r="AA172" s="129"/>
      <c r="AB172" s="129"/>
      <c r="AC172" s="110"/>
      <c r="AD172" s="111"/>
      <c r="AE172" s="111"/>
      <c r="AF172" s="112"/>
      <c r="AG172" s="113"/>
      <c r="AH172" s="114"/>
      <c r="AI172" s="114"/>
      <c r="AJ172" s="115"/>
      <c r="AK172" s="116" t="str">
        <f t="shared" si="34"/>
        <v/>
      </c>
      <c r="AL172" s="117"/>
      <c r="AM172" s="117"/>
      <c r="AN172" s="118"/>
      <c r="AO172" s="116" t="str">
        <f t="shared" si="35"/>
        <v/>
      </c>
      <c r="AP172" s="117"/>
      <c r="AQ172" s="117"/>
      <c r="AR172" s="118"/>
      <c r="AS172" s="119"/>
      <c r="AT172" s="120"/>
      <c r="AU172" s="120"/>
      <c r="AV172" s="121"/>
      <c r="AW172" s="122"/>
      <c r="AX172" s="123"/>
      <c r="AY172" s="123"/>
      <c r="AZ172" s="124"/>
      <c r="BA172" s="122"/>
      <c r="BB172" s="123"/>
      <c r="BC172" s="123"/>
      <c r="BD172" s="124"/>
      <c r="BE172" s="25"/>
      <c r="BF172" s="25"/>
      <c r="BH172" s="9"/>
      <c r="BI172" s="9"/>
    </row>
    <row r="173" spans="1:61" s="23" customFormat="1" ht="15" customHeight="1">
      <c r="A173" s="25"/>
      <c r="B173" s="125">
        <v>13</v>
      </c>
      <c r="C173" s="125">
        <v>12</v>
      </c>
      <c r="D173" s="126"/>
      <c r="E173" s="126"/>
      <c r="F173" s="126"/>
      <c r="G173" s="126"/>
      <c r="H173" s="126"/>
      <c r="I173" s="126"/>
      <c r="J173" s="126"/>
      <c r="K173" s="126"/>
      <c r="L173" s="126"/>
      <c r="M173" s="126"/>
      <c r="N173" s="126"/>
      <c r="O173" s="127"/>
      <c r="P173" s="127"/>
      <c r="Q173" s="127"/>
      <c r="R173" s="127"/>
      <c r="S173" s="127"/>
      <c r="T173" s="127"/>
      <c r="U173" s="128"/>
      <c r="V173" s="128"/>
      <c r="W173" s="128"/>
      <c r="X173" s="128"/>
      <c r="Y173" s="129"/>
      <c r="Z173" s="129"/>
      <c r="AA173" s="129"/>
      <c r="AB173" s="129"/>
      <c r="AC173" s="110"/>
      <c r="AD173" s="111"/>
      <c r="AE173" s="111"/>
      <c r="AF173" s="112"/>
      <c r="AG173" s="113"/>
      <c r="AH173" s="114"/>
      <c r="AI173" s="114"/>
      <c r="AJ173" s="115"/>
      <c r="AK173" s="116" t="str">
        <f t="shared" si="34"/>
        <v/>
      </c>
      <c r="AL173" s="117"/>
      <c r="AM173" s="117"/>
      <c r="AN173" s="118"/>
      <c r="AO173" s="116" t="str">
        <f t="shared" si="35"/>
        <v/>
      </c>
      <c r="AP173" s="117"/>
      <c r="AQ173" s="117"/>
      <c r="AR173" s="118"/>
      <c r="AS173" s="119"/>
      <c r="AT173" s="120"/>
      <c r="AU173" s="120"/>
      <c r="AV173" s="121"/>
      <c r="AW173" s="122"/>
      <c r="AX173" s="123"/>
      <c r="AY173" s="123"/>
      <c r="AZ173" s="124"/>
      <c r="BA173" s="122"/>
      <c r="BB173" s="123"/>
      <c r="BC173" s="123"/>
      <c r="BD173" s="124"/>
      <c r="BE173" s="25"/>
      <c r="BF173" s="25"/>
      <c r="BH173" s="9"/>
      <c r="BI173" s="9"/>
    </row>
    <row r="174" spans="1:61" s="23" customFormat="1" ht="15" customHeight="1">
      <c r="A174" s="25"/>
      <c r="B174" s="125">
        <v>14</v>
      </c>
      <c r="C174" s="125">
        <v>13</v>
      </c>
      <c r="D174" s="126"/>
      <c r="E174" s="126"/>
      <c r="F174" s="126"/>
      <c r="G174" s="126"/>
      <c r="H174" s="126"/>
      <c r="I174" s="126"/>
      <c r="J174" s="126"/>
      <c r="K174" s="126"/>
      <c r="L174" s="126"/>
      <c r="M174" s="126"/>
      <c r="N174" s="126"/>
      <c r="O174" s="127"/>
      <c r="P174" s="127"/>
      <c r="Q174" s="127"/>
      <c r="R174" s="127"/>
      <c r="S174" s="127"/>
      <c r="T174" s="127"/>
      <c r="U174" s="128"/>
      <c r="V174" s="128"/>
      <c r="W174" s="128"/>
      <c r="X174" s="128"/>
      <c r="Y174" s="129"/>
      <c r="Z174" s="129"/>
      <c r="AA174" s="129"/>
      <c r="AB174" s="129"/>
      <c r="AC174" s="110"/>
      <c r="AD174" s="111"/>
      <c r="AE174" s="111"/>
      <c r="AF174" s="112"/>
      <c r="AG174" s="113"/>
      <c r="AH174" s="114"/>
      <c r="AI174" s="114"/>
      <c r="AJ174" s="115"/>
      <c r="AK174" s="116" t="str">
        <f t="shared" si="34"/>
        <v/>
      </c>
      <c r="AL174" s="117"/>
      <c r="AM174" s="117"/>
      <c r="AN174" s="118"/>
      <c r="AO174" s="116" t="str">
        <f t="shared" si="35"/>
        <v/>
      </c>
      <c r="AP174" s="117"/>
      <c r="AQ174" s="117"/>
      <c r="AR174" s="118"/>
      <c r="AS174" s="119"/>
      <c r="AT174" s="120"/>
      <c r="AU174" s="120"/>
      <c r="AV174" s="121"/>
      <c r="AW174" s="122"/>
      <c r="AX174" s="123"/>
      <c r="AY174" s="123"/>
      <c r="AZ174" s="124"/>
      <c r="BA174" s="122"/>
      <c r="BB174" s="123"/>
      <c r="BC174" s="123"/>
      <c r="BD174" s="124"/>
      <c r="BE174" s="25"/>
      <c r="BF174" s="25"/>
      <c r="BH174" s="9"/>
      <c r="BI174" s="9"/>
    </row>
    <row r="175" spans="1:61" s="23" customFormat="1" ht="15" customHeight="1">
      <c r="A175" s="25"/>
      <c r="B175" s="125">
        <v>15</v>
      </c>
      <c r="C175" s="125">
        <v>14</v>
      </c>
      <c r="D175" s="126"/>
      <c r="E175" s="126"/>
      <c r="F175" s="126"/>
      <c r="G175" s="126"/>
      <c r="H175" s="126"/>
      <c r="I175" s="126"/>
      <c r="J175" s="126"/>
      <c r="K175" s="126"/>
      <c r="L175" s="126"/>
      <c r="M175" s="126"/>
      <c r="N175" s="126"/>
      <c r="O175" s="127"/>
      <c r="P175" s="127"/>
      <c r="Q175" s="127"/>
      <c r="R175" s="127"/>
      <c r="S175" s="127"/>
      <c r="T175" s="127"/>
      <c r="U175" s="128"/>
      <c r="V175" s="128"/>
      <c r="W175" s="128"/>
      <c r="X175" s="128"/>
      <c r="Y175" s="129"/>
      <c r="Z175" s="129"/>
      <c r="AA175" s="129"/>
      <c r="AB175" s="129"/>
      <c r="AC175" s="110"/>
      <c r="AD175" s="111"/>
      <c r="AE175" s="111"/>
      <c r="AF175" s="112"/>
      <c r="AG175" s="113"/>
      <c r="AH175" s="114"/>
      <c r="AI175" s="114"/>
      <c r="AJ175" s="115"/>
      <c r="AK175" s="116" t="str">
        <f t="shared" si="34"/>
        <v/>
      </c>
      <c r="AL175" s="117"/>
      <c r="AM175" s="117"/>
      <c r="AN175" s="118"/>
      <c r="AO175" s="116" t="str">
        <f t="shared" si="35"/>
        <v/>
      </c>
      <c r="AP175" s="117"/>
      <c r="AQ175" s="117"/>
      <c r="AR175" s="118"/>
      <c r="AS175" s="119"/>
      <c r="AT175" s="120"/>
      <c r="AU175" s="120"/>
      <c r="AV175" s="121"/>
      <c r="AW175" s="122"/>
      <c r="AX175" s="123"/>
      <c r="AY175" s="123"/>
      <c r="AZ175" s="124"/>
      <c r="BA175" s="122"/>
      <c r="BB175" s="123"/>
      <c r="BC175" s="123"/>
      <c r="BD175" s="124"/>
      <c r="BE175" s="25"/>
      <c r="BF175" s="25"/>
      <c r="BH175" s="9"/>
      <c r="BI175" s="9"/>
    </row>
    <row r="176" spans="1:61" s="23" customFormat="1" ht="15" customHeight="1">
      <c r="A176" s="25"/>
      <c r="B176" s="125">
        <v>16</v>
      </c>
      <c r="C176" s="125">
        <v>15</v>
      </c>
      <c r="D176" s="126"/>
      <c r="E176" s="126"/>
      <c r="F176" s="126"/>
      <c r="G176" s="126"/>
      <c r="H176" s="126"/>
      <c r="I176" s="126"/>
      <c r="J176" s="126"/>
      <c r="K176" s="126"/>
      <c r="L176" s="126"/>
      <c r="M176" s="126"/>
      <c r="N176" s="126"/>
      <c r="O176" s="127"/>
      <c r="P176" s="127"/>
      <c r="Q176" s="127"/>
      <c r="R176" s="127"/>
      <c r="S176" s="127"/>
      <c r="T176" s="127"/>
      <c r="U176" s="128"/>
      <c r="V176" s="128"/>
      <c r="W176" s="128"/>
      <c r="X176" s="128"/>
      <c r="Y176" s="129"/>
      <c r="Z176" s="129"/>
      <c r="AA176" s="129"/>
      <c r="AB176" s="129"/>
      <c r="AC176" s="110"/>
      <c r="AD176" s="111"/>
      <c r="AE176" s="111"/>
      <c r="AF176" s="112"/>
      <c r="AG176" s="113"/>
      <c r="AH176" s="114"/>
      <c r="AI176" s="114"/>
      <c r="AJ176" s="115"/>
      <c r="AK176" s="116" t="str">
        <f t="shared" si="32"/>
        <v/>
      </c>
      <c r="AL176" s="117"/>
      <c r="AM176" s="117"/>
      <c r="AN176" s="118"/>
      <c r="AO176" s="116" t="str">
        <f t="shared" si="33"/>
        <v/>
      </c>
      <c r="AP176" s="117"/>
      <c r="AQ176" s="117"/>
      <c r="AR176" s="118"/>
      <c r="AS176" s="119"/>
      <c r="AT176" s="120"/>
      <c r="AU176" s="120"/>
      <c r="AV176" s="121"/>
      <c r="AW176" s="122"/>
      <c r="AX176" s="123"/>
      <c r="AY176" s="123"/>
      <c r="AZ176" s="124"/>
      <c r="BA176" s="122"/>
      <c r="BB176" s="123"/>
      <c r="BC176" s="123"/>
      <c r="BD176" s="124"/>
      <c r="BE176" s="25"/>
      <c r="BF176" s="25"/>
      <c r="BH176" s="130"/>
      <c r="BI176" s="130"/>
    </row>
    <row r="177" spans="1:61" s="23" customFormat="1" ht="15" customHeight="1">
      <c r="A177" s="25"/>
      <c r="B177" s="125">
        <v>17</v>
      </c>
      <c r="C177" s="125">
        <v>16</v>
      </c>
      <c r="D177" s="126"/>
      <c r="E177" s="126"/>
      <c r="F177" s="126"/>
      <c r="G177" s="126"/>
      <c r="H177" s="126"/>
      <c r="I177" s="126"/>
      <c r="J177" s="126"/>
      <c r="K177" s="126"/>
      <c r="L177" s="126"/>
      <c r="M177" s="126"/>
      <c r="N177" s="126"/>
      <c r="O177" s="127"/>
      <c r="P177" s="127"/>
      <c r="Q177" s="127"/>
      <c r="R177" s="127"/>
      <c r="S177" s="127"/>
      <c r="T177" s="127"/>
      <c r="U177" s="128"/>
      <c r="V177" s="128"/>
      <c r="W177" s="128"/>
      <c r="X177" s="128"/>
      <c r="Y177" s="129"/>
      <c r="Z177" s="129"/>
      <c r="AA177" s="129"/>
      <c r="AB177" s="129"/>
      <c r="AC177" s="110"/>
      <c r="AD177" s="111"/>
      <c r="AE177" s="111"/>
      <c r="AF177" s="112"/>
      <c r="AG177" s="113"/>
      <c r="AH177" s="114"/>
      <c r="AI177" s="114"/>
      <c r="AJ177" s="115"/>
      <c r="AK177" s="116" t="str">
        <f t="shared" ref="AK177:AK180" si="36">IF(U177="","",AC177+AG177)</f>
        <v/>
      </c>
      <c r="AL177" s="117"/>
      <c r="AM177" s="117"/>
      <c r="AN177" s="118"/>
      <c r="AO177" s="116" t="str">
        <f t="shared" ref="AO177:AO180" si="37">IF(U177="","",AK177-AS177)</f>
        <v/>
      </c>
      <c r="AP177" s="117"/>
      <c r="AQ177" s="117"/>
      <c r="AR177" s="118"/>
      <c r="AS177" s="119"/>
      <c r="AT177" s="120"/>
      <c r="AU177" s="120"/>
      <c r="AV177" s="121"/>
      <c r="AW177" s="122"/>
      <c r="AX177" s="123"/>
      <c r="AY177" s="123"/>
      <c r="AZ177" s="124"/>
      <c r="BA177" s="122"/>
      <c r="BB177" s="123"/>
      <c r="BC177" s="123"/>
      <c r="BD177" s="124"/>
      <c r="BE177" s="25"/>
      <c r="BF177" s="25"/>
      <c r="BH177" s="9"/>
      <c r="BI177" s="9"/>
    </row>
    <row r="178" spans="1:61" s="23" customFormat="1" ht="15" customHeight="1">
      <c r="A178" s="25"/>
      <c r="B178" s="125">
        <v>18</v>
      </c>
      <c r="C178" s="125">
        <v>17</v>
      </c>
      <c r="D178" s="126"/>
      <c r="E178" s="126"/>
      <c r="F178" s="126"/>
      <c r="G178" s="126"/>
      <c r="H178" s="126"/>
      <c r="I178" s="126"/>
      <c r="J178" s="126"/>
      <c r="K178" s="126"/>
      <c r="L178" s="126"/>
      <c r="M178" s="126"/>
      <c r="N178" s="126"/>
      <c r="O178" s="127"/>
      <c r="P178" s="127"/>
      <c r="Q178" s="127"/>
      <c r="R178" s="127"/>
      <c r="S178" s="127"/>
      <c r="T178" s="127"/>
      <c r="U178" s="128"/>
      <c r="V178" s="128"/>
      <c r="W178" s="128"/>
      <c r="X178" s="128"/>
      <c r="Y178" s="129"/>
      <c r="Z178" s="129"/>
      <c r="AA178" s="129"/>
      <c r="AB178" s="129"/>
      <c r="AC178" s="110"/>
      <c r="AD178" s="111"/>
      <c r="AE178" s="111"/>
      <c r="AF178" s="112"/>
      <c r="AG178" s="113"/>
      <c r="AH178" s="114"/>
      <c r="AI178" s="114"/>
      <c r="AJ178" s="115"/>
      <c r="AK178" s="116" t="str">
        <f t="shared" si="36"/>
        <v/>
      </c>
      <c r="AL178" s="117"/>
      <c r="AM178" s="117"/>
      <c r="AN178" s="118"/>
      <c r="AO178" s="116" t="str">
        <f t="shared" si="37"/>
        <v/>
      </c>
      <c r="AP178" s="117"/>
      <c r="AQ178" s="117"/>
      <c r="AR178" s="118"/>
      <c r="AS178" s="119"/>
      <c r="AT178" s="120"/>
      <c r="AU178" s="120"/>
      <c r="AV178" s="121"/>
      <c r="AW178" s="122"/>
      <c r="AX178" s="123"/>
      <c r="AY178" s="123"/>
      <c r="AZ178" s="124"/>
      <c r="BA178" s="122"/>
      <c r="BB178" s="123"/>
      <c r="BC178" s="123"/>
      <c r="BD178" s="124"/>
      <c r="BE178" s="25"/>
      <c r="BF178" s="25"/>
      <c r="BH178" s="9"/>
      <c r="BI178" s="9"/>
    </row>
    <row r="179" spans="1:61" s="23" customFormat="1" ht="15" customHeight="1">
      <c r="A179" s="25"/>
      <c r="B179" s="125">
        <v>19</v>
      </c>
      <c r="C179" s="125">
        <v>18</v>
      </c>
      <c r="D179" s="126"/>
      <c r="E179" s="126"/>
      <c r="F179" s="126"/>
      <c r="G179" s="126"/>
      <c r="H179" s="126"/>
      <c r="I179" s="126"/>
      <c r="J179" s="126"/>
      <c r="K179" s="126"/>
      <c r="L179" s="126"/>
      <c r="M179" s="126"/>
      <c r="N179" s="126"/>
      <c r="O179" s="127"/>
      <c r="P179" s="127"/>
      <c r="Q179" s="127"/>
      <c r="R179" s="127"/>
      <c r="S179" s="127"/>
      <c r="T179" s="127"/>
      <c r="U179" s="128"/>
      <c r="V179" s="128"/>
      <c r="W179" s="128"/>
      <c r="X179" s="128"/>
      <c r="Y179" s="129"/>
      <c r="Z179" s="129"/>
      <c r="AA179" s="129"/>
      <c r="AB179" s="129"/>
      <c r="AC179" s="110"/>
      <c r="AD179" s="111"/>
      <c r="AE179" s="111"/>
      <c r="AF179" s="112"/>
      <c r="AG179" s="113"/>
      <c r="AH179" s="114"/>
      <c r="AI179" s="114"/>
      <c r="AJ179" s="115"/>
      <c r="AK179" s="116" t="str">
        <f t="shared" si="36"/>
        <v/>
      </c>
      <c r="AL179" s="117"/>
      <c r="AM179" s="117"/>
      <c r="AN179" s="118"/>
      <c r="AO179" s="116" t="str">
        <f t="shared" si="37"/>
        <v/>
      </c>
      <c r="AP179" s="117"/>
      <c r="AQ179" s="117"/>
      <c r="AR179" s="118"/>
      <c r="AS179" s="119"/>
      <c r="AT179" s="120"/>
      <c r="AU179" s="120"/>
      <c r="AV179" s="121"/>
      <c r="AW179" s="122"/>
      <c r="AX179" s="123"/>
      <c r="AY179" s="123"/>
      <c r="AZ179" s="124"/>
      <c r="BA179" s="122"/>
      <c r="BB179" s="123"/>
      <c r="BC179" s="123"/>
      <c r="BD179" s="124"/>
      <c r="BE179" s="25"/>
      <c r="BF179" s="25"/>
      <c r="BH179" s="9"/>
      <c r="BI179" s="9"/>
    </row>
    <row r="180" spans="1:61" s="23" customFormat="1" ht="15" customHeight="1">
      <c r="A180" s="25"/>
      <c r="B180" s="125">
        <v>20</v>
      </c>
      <c r="C180" s="125">
        <v>19</v>
      </c>
      <c r="D180" s="126"/>
      <c r="E180" s="126"/>
      <c r="F180" s="126"/>
      <c r="G180" s="126"/>
      <c r="H180" s="126"/>
      <c r="I180" s="126"/>
      <c r="J180" s="126"/>
      <c r="K180" s="126"/>
      <c r="L180" s="126"/>
      <c r="M180" s="126"/>
      <c r="N180" s="126"/>
      <c r="O180" s="127"/>
      <c r="P180" s="127"/>
      <c r="Q180" s="127"/>
      <c r="R180" s="127"/>
      <c r="S180" s="127"/>
      <c r="T180" s="127"/>
      <c r="U180" s="128"/>
      <c r="V180" s="128"/>
      <c r="W180" s="128"/>
      <c r="X180" s="128"/>
      <c r="Y180" s="129"/>
      <c r="Z180" s="129"/>
      <c r="AA180" s="129"/>
      <c r="AB180" s="129"/>
      <c r="AC180" s="110"/>
      <c r="AD180" s="111"/>
      <c r="AE180" s="111"/>
      <c r="AF180" s="112"/>
      <c r="AG180" s="113"/>
      <c r="AH180" s="114"/>
      <c r="AI180" s="114"/>
      <c r="AJ180" s="115"/>
      <c r="AK180" s="116" t="str">
        <f t="shared" si="36"/>
        <v/>
      </c>
      <c r="AL180" s="117"/>
      <c r="AM180" s="117"/>
      <c r="AN180" s="118"/>
      <c r="AO180" s="116" t="str">
        <f t="shared" si="37"/>
        <v/>
      </c>
      <c r="AP180" s="117"/>
      <c r="AQ180" s="117"/>
      <c r="AR180" s="118"/>
      <c r="AS180" s="119"/>
      <c r="AT180" s="120"/>
      <c r="AU180" s="120"/>
      <c r="AV180" s="121"/>
      <c r="AW180" s="122"/>
      <c r="AX180" s="123"/>
      <c r="AY180" s="123"/>
      <c r="AZ180" s="124"/>
      <c r="BA180" s="122"/>
      <c r="BB180" s="123"/>
      <c r="BC180" s="123"/>
      <c r="BD180" s="124"/>
      <c r="BE180" s="25"/>
      <c r="BF180" s="25"/>
      <c r="BH180" s="9"/>
      <c r="BI180" s="9"/>
    </row>
    <row r="181" spans="1:61" s="23" customFormat="1" ht="15" customHeight="1">
      <c r="A181" s="25"/>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25"/>
      <c r="BE181" s="25"/>
    </row>
    <row r="182" spans="1:61" s="23" customFormat="1" ht="15" customHeight="1">
      <c r="A182" s="25"/>
      <c r="B182" s="8"/>
      <c r="C182" s="177" t="s">
        <v>161</v>
      </c>
      <c r="D182" s="177"/>
      <c r="E182" s="177"/>
      <c r="F182" s="177"/>
      <c r="G182" s="177"/>
      <c r="H182" s="177"/>
      <c r="I182" s="177"/>
      <c r="J182" s="177"/>
      <c r="K182" s="177"/>
      <c r="L182" s="177"/>
      <c r="M182" s="177"/>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25"/>
      <c r="BE182" s="25"/>
    </row>
    <row r="183" spans="1:61" s="23" customFormat="1" ht="15" customHeight="1">
      <c r="A183" s="25"/>
      <c r="B183" s="8"/>
      <c r="C183" s="1"/>
      <c r="D183" s="1"/>
      <c r="E183" s="1"/>
      <c r="F183" s="1"/>
      <c r="G183" s="1"/>
      <c r="H183" s="1"/>
      <c r="I183" s="1"/>
      <c r="J183" s="1"/>
      <c r="K183" s="1"/>
      <c r="L183" s="1"/>
      <c r="M183" s="1"/>
      <c r="O183" s="125" t="s">
        <v>141</v>
      </c>
      <c r="P183" s="125"/>
      <c r="Q183" s="125"/>
      <c r="R183" s="125"/>
      <c r="S183" s="125"/>
      <c r="T183" s="125"/>
      <c r="U183" s="125" t="s">
        <v>162</v>
      </c>
      <c r="V183" s="125"/>
      <c r="W183" s="125"/>
      <c r="X183" s="125"/>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25"/>
      <c r="BE183" s="25"/>
    </row>
    <row r="184" spans="1:61" s="23" customFormat="1" ht="15" customHeight="1">
      <c r="A184" s="25"/>
      <c r="B184" s="125"/>
      <c r="C184" s="125"/>
      <c r="D184" s="125" t="s">
        <v>144</v>
      </c>
      <c r="E184" s="125"/>
      <c r="F184" s="125"/>
      <c r="G184" s="125"/>
      <c r="H184" s="125"/>
      <c r="I184" s="125"/>
      <c r="J184" s="125"/>
      <c r="K184" s="125"/>
      <c r="L184" s="125"/>
      <c r="M184" s="125"/>
      <c r="N184" s="125"/>
      <c r="O184" s="125" t="s">
        <v>145</v>
      </c>
      <c r="P184" s="125"/>
      <c r="Q184" s="125"/>
      <c r="R184" s="125" t="s">
        <v>146</v>
      </c>
      <c r="S184" s="125"/>
      <c r="T184" s="125"/>
      <c r="U184" s="125" t="s">
        <v>147</v>
      </c>
      <c r="V184" s="125"/>
      <c r="W184" s="125"/>
      <c r="X184" s="125"/>
      <c r="Y184" s="125" t="s">
        <v>10</v>
      </c>
      <c r="Z184" s="125"/>
      <c r="AA184" s="125"/>
      <c r="AB184" s="125"/>
      <c r="AC184" s="125" t="s">
        <v>163</v>
      </c>
      <c r="AD184" s="125"/>
      <c r="AE184" s="125"/>
      <c r="AF184" s="125"/>
      <c r="AG184" s="134" t="s">
        <v>164</v>
      </c>
      <c r="AH184" s="135"/>
      <c r="AI184" s="135"/>
      <c r="AJ184" s="136"/>
      <c r="AK184" s="134" t="s">
        <v>165</v>
      </c>
      <c r="AL184" s="135"/>
      <c r="AM184" s="135"/>
      <c r="AN184" s="136"/>
      <c r="AO184" s="134" t="s">
        <v>166</v>
      </c>
      <c r="AP184" s="135"/>
      <c r="AQ184" s="135"/>
      <c r="AR184" s="136"/>
      <c r="AS184" s="134" t="s">
        <v>152</v>
      </c>
      <c r="AT184" s="135"/>
      <c r="AU184" s="135"/>
      <c r="AV184" s="136"/>
      <c r="AW184" s="390" t="s">
        <v>167</v>
      </c>
      <c r="AX184" s="390"/>
      <c r="AY184" s="390"/>
      <c r="AZ184" s="390"/>
      <c r="BA184" s="1"/>
      <c r="BB184" s="1"/>
      <c r="BC184" s="1"/>
      <c r="BD184" s="1"/>
      <c r="BE184" s="25"/>
      <c r="BF184" s="25"/>
    </row>
    <row r="185" spans="1:61" s="23" customFormat="1" ht="15" customHeight="1">
      <c r="A185" s="25"/>
      <c r="B185" s="125">
        <v>1</v>
      </c>
      <c r="C185" s="125"/>
      <c r="D185" s="126" t="s">
        <v>168</v>
      </c>
      <c r="E185" s="126"/>
      <c r="F185" s="126"/>
      <c r="G185" s="126"/>
      <c r="H185" s="126"/>
      <c r="I185" s="126"/>
      <c r="J185" s="126"/>
      <c r="K185" s="126"/>
      <c r="L185" s="126"/>
      <c r="M185" s="126"/>
      <c r="N185" s="126"/>
      <c r="O185" s="127">
        <v>45934</v>
      </c>
      <c r="P185" s="127"/>
      <c r="Q185" s="127"/>
      <c r="R185" s="127">
        <v>45935</v>
      </c>
      <c r="S185" s="127"/>
      <c r="T185" s="127"/>
      <c r="U185" s="128" t="s">
        <v>169</v>
      </c>
      <c r="V185" s="128"/>
      <c r="W185" s="128"/>
      <c r="X185" s="128"/>
      <c r="Y185" s="129" t="s">
        <v>170</v>
      </c>
      <c r="Z185" s="129"/>
      <c r="AA185" s="129"/>
      <c r="AB185" s="129"/>
      <c r="AC185" s="321">
        <v>1600</v>
      </c>
      <c r="AD185" s="321"/>
      <c r="AE185" s="321"/>
      <c r="AF185" s="321"/>
      <c r="AG185" s="119">
        <v>10000</v>
      </c>
      <c r="AH185" s="120"/>
      <c r="AI185" s="120"/>
      <c r="AJ185" s="121"/>
      <c r="AK185" s="330">
        <f>IF(U185="","",AC185+AG185)</f>
        <v>11600</v>
      </c>
      <c r="AL185" s="331"/>
      <c r="AM185" s="331"/>
      <c r="AN185" s="332"/>
      <c r="AO185" s="116">
        <f>IF(U185="","",AK185-AS185)</f>
        <v>9600</v>
      </c>
      <c r="AP185" s="117"/>
      <c r="AQ185" s="117"/>
      <c r="AR185" s="118"/>
      <c r="AS185" s="119">
        <v>2000</v>
      </c>
      <c r="AT185" s="120"/>
      <c r="AU185" s="120"/>
      <c r="AV185" s="121"/>
      <c r="AW185" s="128">
        <v>5</v>
      </c>
      <c r="AX185" s="128"/>
      <c r="AY185" s="128"/>
      <c r="AZ185" s="128"/>
      <c r="BA185" s="1"/>
      <c r="BB185" s="1"/>
      <c r="BC185" s="1"/>
      <c r="BD185" s="1"/>
      <c r="BE185" s="25"/>
      <c r="BF185" s="25"/>
    </row>
    <row r="186" spans="1:61" s="23" customFormat="1" ht="15" customHeight="1">
      <c r="A186" s="25"/>
      <c r="B186" s="125">
        <v>2</v>
      </c>
      <c r="C186" s="125">
        <v>2</v>
      </c>
      <c r="D186" s="126" t="s">
        <v>168</v>
      </c>
      <c r="E186" s="126"/>
      <c r="F186" s="126"/>
      <c r="G186" s="126"/>
      <c r="H186" s="126"/>
      <c r="I186" s="126"/>
      <c r="J186" s="126"/>
      <c r="K186" s="126"/>
      <c r="L186" s="126"/>
      <c r="M186" s="126"/>
      <c r="N186" s="126"/>
      <c r="O186" s="127">
        <v>45934</v>
      </c>
      <c r="P186" s="127"/>
      <c r="Q186" s="127"/>
      <c r="R186" s="127">
        <v>45935</v>
      </c>
      <c r="S186" s="127"/>
      <c r="T186" s="127"/>
      <c r="U186" s="128" t="s">
        <v>169</v>
      </c>
      <c r="V186" s="128"/>
      <c r="W186" s="128"/>
      <c r="X186" s="128"/>
      <c r="Y186" s="129" t="s">
        <v>171</v>
      </c>
      <c r="Z186" s="129"/>
      <c r="AA186" s="129"/>
      <c r="AB186" s="129"/>
      <c r="AC186" s="321">
        <v>4500</v>
      </c>
      <c r="AD186" s="321"/>
      <c r="AE186" s="321"/>
      <c r="AF186" s="321"/>
      <c r="AG186" s="119">
        <v>10000</v>
      </c>
      <c r="AH186" s="120"/>
      <c r="AI186" s="120"/>
      <c r="AJ186" s="121"/>
      <c r="AK186" s="330">
        <f>IF(U186="","",AC186+AG186)</f>
        <v>14500</v>
      </c>
      <c r="AL186" s="331"/>
      <c r="AM186" s="331"/>
      <c r="AN186" s="332"/>
      <c r="AO186" s="116">
        <f>IF(U186="","",AK186-AS186)</f>
        <v>12500</v>
      </c>
      <c r="AP186" s="117"/>
      <c r="AQ186" s="117"/>
      <c r="AR186" s="118"/>
      <c r="AS186" s="119">
        <v>2000</v>
      </c>
      <c r="AT186" s="120"/>
      <c r="AU186" s="120"/>
      <c r="AV186" s="121"/>
      <c r="AW186" s="128">
        <v>6</v>
      </c>
      <c r="AX186" s="128"/>
      <c r="AY186" s="128"/>
      <c r="AZ186" s="128"/>
      <c r="BA186" s="1"/>
      <c r="BB186" s="1"/>
      <c r="BC186" s="1"/>
      <c r="BD186" s="1"/>
      <c r="BE186" s="25"/>
      <c r="BF186" s="25"/>
    </row>
    <row r="187" spans="1:61" s="23" customFormat="1" ht="15" customHeight="1">
      <c r="A187" s="25"/>
      <c r="B187" s="125">
        <v>3</v>
      </c>
      <c r="C187" s="125">
        <v>3</v>
      </c>
      <c r="D187" s="126"/>
      <c r="E187" s="126"/>
      <c r="F187" s="126"/>
      <c r="G187" s="126"/>
      <c r="H187" s="126"/>
      <c r="I187" s="126"/>
      <c r="J187" s="126"/>
      <c r="K187" s="126"/>
      <c r="L187" s="126"/>
      <c r="M187" s="126"/>
      <c r="N187" s="126"/>
      <c r="O187" s="127"/>
      <c r="P187" s="127"/>
      <c r="Q187" s="127"/>
      <c r="R187" s="333"/>
      <c r="S187" s="334"/>
      <c r="T187" s="335"/>
      <c r="U187" s="128"/>
      <c r="V187" s="128"/>
      <c r="W187" s="128"/>
      <c r="X187" s="128"/>
      <c r="Y187" s="129"/>
      <c r="Z187" s="129"/>
      <c r="AA187" s="129"/>
      <c r="AB187" s="129"/>
      <c r="AC187" s="321"/>
      <c r="AD187" s="321"/>
      <c r="AE187" s="321"/>
      <c r="AF187" s="321"/>
      <c r="AG187" s="119"/>
      <c r="AH187" s="120"/>
      <c r="AI187" s="120"/>
      <c r="AJ187" s="121"/>
      <c r="AK187" s="330" t="str">
        <f>IF(U187="","",AC187+AG187)</f>
        <v/>
      </c>
      <c r="AL187" s="331"/>
      <c r="AM187" s="331"/>
      <c r="AN187" s="332"/>
      <c r="AO187" s="116" t="str">
        <f>IF(U187="","",AK187-AS187)</f>
        <v/>
      </c>
      <c r="AP187" s="117"/>
      <c r="AQ187" s="117"/>
      <c r="AR187" s="118"/>
      <c r="AS187" s="119"/>
      <c r="AT187" s="120"/>
      <c r="AU187" s="120"/>
      <c r="AV187" s="121"/>
      <c r="AW187" s="128"/>
      <c r="AX187" s="128"/>
      <c r="AY187" s="128"/>
      <c r="AZ187" s="128"/>
      <c r="BA187" s="1"/>
      <c r="BB187" s="1"/>
      <c r="BC187" s="1"/>
      <c r="BD187" s="1"/>
      <c r="BE187" s="25"/>
      <c r="BF187" s="25"/>
    </row>
    <row r="188" spans="1:61" s="23" customFormat="1" ht="15" customHeight="1">
      <c r="A188" s="25"/>
      <c r="B188" s="125">
        <v>4</v>
      </c>
      <c r="C188" s="125">
        <v>4</v>
      </c>
      <c r="D188" s="126"/>
      <c r="E188" s="126"/>
      <c r="F188" s="126"/>
      <c r="G188" s="126"/>
      <c r="H188" s="126"/>
      <c r="I188" s="126"/>
      <c r="J188" s="126"/>
      <c r="K188" s="126"/>
      <c r="L188" s="126"/>
      <c r="M188" s="126"/>
      <c r="N188" s="126"/>
      <c r="O188" s="127"/>
      <c r="P188" s="127"/>
      <c r="Q188" s="127"/>
      <c r="R188" s="127"/>
      <c r="S188" s="127"/>
      <c r="T188" s="127"/>
      <c r="U188" s="128"/>
      <c r="V188" s="128"/>
      <c r="W188" s="128"/>
      <c r="X188" s="128"/>
      <c r="Y188" s="129"/>
      <c r="Z188" s="129"/>
      <c r="AA188" s="129"/>
      <c r="AB188" s="129"/>
      <c r="AC188" s="321"/>
      <c r="AD188" s="321"/>
      <c r="AE188" s="321"/>
      <c r="AF188" s="321"/>
      <c r="AG188" s="119"/>
      <c r="AH188" s="120"/>
      <c r="AI188" s="120"/>
      <c r="AJ188" s="121"/>
      <c r="AK188" s="330" t="str">
        <f>IF(U188="","",AC188+AG188)</f>
        <v/>
      </c>
      <c r="AL188" s="331"/>
      <c r="AM188" s="331"/>
      <c r="AN188" s="332"/>
      <c r="AO188" s="116" t="str">
        <f>IF(U188="","",AK188-AS188)</f>
        <v/>
      </c>
      <c r="AP188" s="117"/>
      <c r="AQ188" s="117"/>
      <c r="AR188" s="118"/>
      <c r="AS188" s="119"/>
      <c r="AT188" s="120"/>
      <c r="AU188" s="120"/>
      <c r="AV188" s="121"/>
      <c r="AW188" s="128"/>
      <c r="AX188" s="128"/>
      <c r="AY188" s="128"/>
      <c r="AZ188" s="128"/>
      <c r="BA188" s="25"/>
      <c r="BB188" s="25"/>
      <c r="BC188" s="25"/>
      <c r="BD188" s="25"/>
      <c r="BE188" s="25"/>
      <c r="BF188" s="25"/>
    </row>
    <row r="189" spans="1:61" s="23" customFormat="1" ht="15" customHeight="1">
      <c r="A189" s="25"/>
      <c r="B189" s="125">
        <v>5</v>
      </c>
      <c r="C189" s="125">
        <v>5</v>
      </c>
      <c r="D189" s="126"/>
      <c r="E189" s="126"/>
      <c r="F189" s="126"/>
      <c r="G189" s="126"/>
      <c r="H189" s="126"/>
      <c r="I189" s="126"/>
      <c r="J189" s="126"/>
      <c r="K189" s="126"/>
      <c r="L189" s="126"/>
      <c r="M189" s="126"/>
      <c r="N189" s="126"/>
      <c r="O189" s="127"/>
      <c r="P189" s="127"/>
      <c r="Q189" s="127"/>
      <c r="R189" s="127"/>
      <c r="S189" s="127"/>
      <c r="T189" s="127"/>
      <c r="U189" s="128"/>
      <c r="V189" s="128"/>
      <c r="W189" s="128"/>
      <c r="X189" s="128"/>
      <c r="Y189" s="129"/>
      <c r="Z189" s="129"/>
      <c r="AA189" s="129"/>
      <c r="AB189" s="129"/>
      <c r="AC189" s="321"/>
      <c r="AD189" s="321"/>
      <c r="AE189" s="321"/>
      <c r="AF189" s="321"/>
      <c r="AG189" s="119"/>
      <c r="AH189" s="120"/>
      <c r="AI189" s="120"/>
      <c r="AJ189" s="121"/>
      <c r="AK189" s="330" t="str">
        <f t="shared" ref="AK189:AK194" si="38">IF(U189="","",AC189+AG189)</f>
        <v/>
      </c>
      <c r="AL189" s="331"/>
      <c r="AM189" s="331"/>
      <c r="AN189" s="332"/>
      <c r="AO189" s="116" t="str">
        <f t="shared" ref="AO189:AO194" si="39">IF(U189="","",AK189-AS189)</f>
        <v/>
      </c>
      <c r="AP189" s="117"/>
      <c r="AQ189" s="117"/>
      <c r="AR189" s="118"/>
      <c r="AS189" s="119"/>
      <c r="AT189" s="120"/>
      <c r="AU189" s="120"/>
      <c r="AV189" s="121"/>
      <c r="AW189" s="128"/>
      <c r="AX189" s="128"/>
      <c r="AY189" s="128"/>
      <c r="AZ189" s="128"/>
      <c r="BA189" s="25"/>
      <c r="BB189" s="25"/>
      <c r="BC189" s="25"/>
      <c r="BD189" s="25"/>
      <c r="BE189" s="25"/>
      <c r="BF189" s="25"/>
    </row>
    <row r="190" spans="1:61" s="23" customFormat="1" ht="15" customHeight="1">
      <c r="A190" s="25"/>
      <c r="B190" s="125">
        <v>6</v>
      </c>
      <c r="C190" s="125">
        <v>6</v>
      </c>
      <c r="D190" s="126"/>
      <c r="E190" s="126"/>
      <c r="F190" s="126"/>
      <c r="G190" s="126"/>
      <c r="H190" s="126"/>
      <c r="I190" s="126"/>
      <c r="J190" s="126"/>
      <c r="K190" s="126"/>
      <c r="L190" s="126"/>
      <c r="M190" s="126"/>
      <c r="N190" s="126"/>
      <c r="O190" s="127"/>
      <c r="P190" s="127"/>
      <c r="Q190" s="127"/>
      <c r="R190" s="127"/>
      <c r="S190" s="127"/>
      <c r="T190" s="127"/>
      <c r="U190" s="128"/>
      <c r="V190" s="128"/>
      <c r="W190" s="128"/>
      <c r="X190" s="128"/>
      <c r="Y190" s="129"/>
      <c r="Z190" s="129"/>
      <c r="AA190" s="129"/>
      <c r="AB190" s="129"/>
      <c r="AC190" s="321"/>
      <c r="AD190" s="321"/>
      <c r="AE190" s="321"/>
      <c r="AF190" s="321"/>
      <c r="AG190" s="119"/>
      <c r="AH190" s="120"/>
      <c r="AI190" s="120"/>
      <c r="AJ190" s="121"/>
      <c r="AK190" s="330" t="str">
        <f t="shared" si="38"/>
        <v/>
      </c>
      <c r="AL190" s="331"/>
      <c r="AM190" s="331"/>
      <c r="AN190" s="332"/>
      <c r="AO190" s="116" t="str">
        <f t="shared" si="39"/>
        <v/>
      </c>
      <c r="AP190" s="117"/>
      <c r="AQ190" s="117"/>
      <c r="AR190" s="118"/>
      <c r="AS190" s="119"/>
      <c r="AT190" s="120"/>
      <c r="AU190" s="120"/>
      <c r="AV190" s="121"/>
      <c r="AW190" s="128"/>
      <c r="AX190" s="128"/>
      <c r="AY190" s="128"/>
      <c r="AZ190" s="128"/>
      <c r="BA190" s="25"/>
      <c r="BB190" s="25"/>
      <c r="BC190" s="25"/>
      <c r="BD190" s="25"/>
      <c r="BE190" s="25"/>
      <c r="BF190" s="25"/>
    </row>
    <row r="191" spans="1:61" s="23" customFormat="1" ht="15" customHeight="1">
      <c r="A191" s="25"/>
      <c r="B191" s="125">
        <v>7</v>
      </c>
      <c r="C191" s="125">
        <v>7</v>
      </c>
      <c r="D191" s="126"/>
      <c r="E191" s="126"/>
      <c r="F191" s="126"/>
      <c r="G191" s="126"/>
      <c r="H191" s="126"/>
      <c r="I191" s="126"/>
      <c r="J191" s="126"/>
      <c r="K191" s="126"/>
      <c r="L191" s="126"/>
      <c r="M191" s="126"/>
      <c r="N191" s="126"/>
      <c r="O191" s="127"/>
      <c r="P191" s="127"/>
      <c r="Q191" s="127"/>
      <c r="R191" s="127"/>
      <c r="S191" s="127"/>
      <c r="T191" s="127"/>
      <c r="U191" s="128"/>
      <c r="V191" s="128"/>
      <c r="W191" s="128"/>
      <c r="X191" s="128"/>
      <c r="Y191" s="129"/>
      <c r="Z191" s="129"/>
      <c r="AA191" s="129"/>
      <c r="AB191" s="129"/>
      <c r="AC191" s="321"/>
      <c r="AD191" s="321"/>
      <c r="AE191" s="321"/>
      <c r="AF191" s="321"/>
      <c r="AG191" s="119"/>
      <c r="AH191" s="120"/>
      <c r="AI191" s="120"/>
      <c r="AJ191" s="121"/>
      <c r="AK191" s="330" t="str">
        <f t="shared" si="38"/>
        <v/>
      </c>
      <c r="AL191" s="331"/>
      <c r="AM191" s="331"/>
      <c r="AN191" s="332"/>
      <c r="AO191" s="116" t="str">
        <f t="shared" si="39"/>
        <v/>
      </c>
      <c r="AP191" s="117"/>
      <c r="AQ191" s="117"/>
      <c r="AR191" s="118"/>
      <c r="AS191" s="119"/>
      <c r="AT191" s="120"/>
      <c r="AU191" s="120"/>
      <c r="AV191" s="121"/>
      <c r="AW191" s="128"/>
      <c r="AX191" s="128"/>
      <c r="AY191" s="128"/>
      <c r="AZ191" s="128"/>
      <c r="BA191" s="25"/>
      <c r="BB191" s="25"/>
      <c r="BC191" s="25"/>
      <c r="BD191" s="25"/>
      <c r="BE191" s="25"/>
      <c r="BF191" s="25"/>
    </row>
    <row r="192" spans="1:61" s="23" customFormat="1" ht="15" customHeight="1">
      <c r="A192" s="25"/>
      <c r="B192" s="125">
        <v>8</v>
      </c>
      <c r="C192" s="125">
        <v>8</v>
      </c>
      <c r="D192" s="126"/>
      <c r="E192" s="126"/>
      <c r="F192" s="126"/>
      <c r="G192" s="126"/>
      <c r="H192" s="126"/>
      <c r="I192" s="126"/>
      <c r="J192" s="126"/>
      <c r="K192" s="126"/>
      <c r="L192" s="126"/>
      <c r="M192" s="126"/>
      <c r="N192" s="126"/>
      <c r="O192" s="127"/>
      <c r="P192" s="127"/>
      <c r="Q192" s="127"/>
      <c r="R192" s="127"/>
      <c r="S192" s="127"/>
      <c r="T192" s="127"/>
      <c r="U192" s="128"/>
      <c r="V192" s="128"/>
      <c r="W192" s="128"/>
      <c r="X192" s="128"/>
      <c r="Y192" s="129"/>
      <c r="Z192" s="129"/>
      <c r="AA192" s="129"/>
      <c r="AB192" s="129"/>
      <c r="AC192" s="321"/>
      <c r="AD192" s="321"/>
      <c r="AE192" s="321"/>
      <c r="AF192" s="321"/>
      <c r="AG192" s="119"/>
      <c r="AH192" s="120"/>
      <c r="AI192" s="120"/>
      <c r="AJ192" s="121"/>
      <c r="AK192" s="330" t="str">
        <f t="shared" si="38"/>
        <v/>
      </c>
      <c r="AL192" s="331"/>
      <c r="AM192" s="331"/>
      <c r="AN192" s="332"/>
      <c r="AO192" s="116" t="str">
        <f t="shared" si="39"/>
        <v/>
      </c>
      <c r="AP192" s="117"/>
      <c r="AQ192" s="117"/>
      <c r="AR192" s="118"/>
      <c r="AS192" s="119"/>
      <c r="AT192" s="120"/>
      <c r="AU192" s="120"/>
      <c r="AV192" s="121"/>
      <c r="AW192" s="128"/>
      <c r="AX192" s="128"/>
      <c r="AY192" s="128"/>
      <c r="AZ192" s="128"/>
      <c r="BA192" s="25"/>
      <c r="BB192" s="25"/>
      <c r="BC192" s="25"/>
      <c r="BD192" s="25"/>
      <c r="BE192" s="25"/>
      <c r="BF192" s="25"/>
    </row>
    <row r="193" spans="1:58" s="23" customFormat="1" ht="15" customHeight="1">
      <c r="A193" s="25"/>
      <c r="B193" s="125">
        <v>9</v>
      </c>
      <c r="C193" s="125">
        <v>9</v>
      </c>
      <c r="D193" s="126"/>
      <c r="E193" s="126"/>
      <c r="F193" s="126"/>
      <c r="G193" s="126"/>
      <c r="H193" s="126"/>
      <c r="I193" s="126"/>
      <c r="J193" s="126"/>
      <c r="K193" s="126"/>
      <c r="L193" s="126"/>
      <c r="M193" s="126"/>
      <c r="N193" s="126"/>
      <c r="O193" s="127"/>
      <c r="P193" s="127"/>
      <c r="Q193" s="127"/>
      <c r="R193" s="127"/>
      <c r="S193" s="127"/>
      <c r="T193" s="127"/>
      <c r="U193" s="128"/>
      <c r="V193" s="128"/>
      <c r="W193" s="128"/>
      <c r="X193" s="128"/>
      <c r="Y193" s="129"/>
      <c r="Z193" s="129"/>
      <c r="AA193" s="129"/>
      <c r="AB193" s="129"/>
      <c r="AC193" s="321"/>
      <c r="AD193" s="321"/>
      <c r="AE193" s="321"/>
      <c r="AF193" s="321"/>
      <c r="AG193" s="119"/>
      <c r="AH193" s="120"/>
      <c r="AI193" s="120"/>
      <c r="AJ193" s="121"/>
      <c r="AK193" s="330" t="str">
        <f t="shared" si="38"/>
        <v/>
      </c>
      <c r="AL193" s="331"/>
      <c r="AM193" s="331"/>
      <c r="AN193" s="332"/>
      <c r="AO193" s="116" t="str">
        <f t="shared" si="39"/>
        <v/>
      </c>
      <c r="AP193" s="117"/>
      <c r="AQ193" s="117"/>
      <c r="AR193" s="118"/>
      <c r="AS193" s="119"/>
      <c r="AT193" s="120"/>
      <c r="AU193" s="120"/>
      <c r="AV193" s="121"/>
      <c r="AW193" s="128"/>
      <c r="AX193" s="128"/>
      <c r="AY193" s="128"/>
      <c r="AZ193" s="128"/>
      <c r="BA193" s="25"/>
      <c r="BB193" s="25"/>
      <c r="BC193" s="25"/>
      <c r="BD193" s="25"/>
      <c r="BE193" s="25"/>
      <c r="BF193" s="25"/>
    </row>
    <row r="194" spans="1:58" s="23" customFormat="1" ht="15" customHeight="1">
      <c r="A194" s="25"/>
      <c r="B194" s="125">
        <v>10</v>
      </c>
      <c r="C194" s="125">
        <v>10</v>
      </c>
      <c r="D194" s="126"/>
      <c r="E194" s="126"/>
      <c r="F194" s="126"/>
      <c r="G194" s="126"/>
      <c r="H194" s="126"/>
      <c r="I194" s="126"/>
      <c r="J194" s="126"/>
      <c r="K194" s="126"/>
      <c r="L194" s="126"/>
      <c r="M194" s="126"/>
      <c r="N194" s="126"/>
      <c r="O194" s="127"/>
      <c r="P194" s="127"/>
      <c r="Q194" s="127"/>
      <c r="R194" s="127"/>
      <c r="S194" s="127"/>
      <c r="T194" s="127"/>
      <c r="U194" s="128"/>
      <c r="V194" s="128"/>
      <c r="W194" s="128"/>
      <c r="X194" s="128"/>
      <c r="Y194" s="129"/>
      <c r="Z194" s="129"/>
      <c r="AA194" s="129"/>
      <c r="AB194" s="129"/>
      <c r="AC194" s="321"/>
      <c r="AD194" s="321"/>
      <c r="AE194" s="321"/>
      <c r="AF194" s="321"/>
      <c r="AG194" s="119"/>
      <c r="AH194" s="120"/>
      <c r="AI194" s="120"/>
      <c r="AJ194" s="121"/>
      <c r="AK194" s="330" t="str">
        <f t="shared" si="38"/>
        <v/>
      </c>
      <c r="AL194" s="331"/>
      <c r="AM194" s="331"/>
      <c r="AN194" s="332"/>
      <c r="AO194" s="116" t="str">
        <f t="shared" si="39"/>
        <v/>
      </c>
      <c r="AP194" s="117"/>
      <c r="AQ194" s="117"/>
      <c r="AR194" s="118"/>
      <c r="AS194" s="119"/>
      <c r="AT194" s="120"/>
      <c r="AU194" s="120"/>
      <c r="AV194" s="121"/>
      <c r="AW194" s="128"/>
      <c r="AX194" s="128"/>
      <c r="AY194" s="128"/>
      <c r="AZ194" s="128"/>
      <c r="BA194" s="25"/>
      <c r="BB194" s="25"/>
      <c r="BC194" s="25"/>
      <c r="BD194" s="25"/>
      <c r="BE194" s="25"/>
      <c r="BF194" s="25"/>
    </row>
    <row r="195" spans="1:58" s="23" customFormat="1" ht="1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8" s="23" customFormat="1" ht="1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8" s="23" customFormat="1" ht="15" customHeight="1">
      <c r="A197" s="25"/>
      <c r="B197" s="23" t="s">
        <v>172</v>
      </c>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25"/>
      <c r="BD197" s="25"/>
      <c r="BE197" s="25"/>
    </row>
    <row r="198" spans="1:58" s="23" customFormat="1" ht="15" customHeight="1" thickBot="1">
      <c r="A198" s="25"/>
      <c r="B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25"/>
      <c r="BD198" s="25"/>
      <c r="BE198" s="25"/>
    </row>
    <row r="199" spans="1:58" s="23" customFormat="1" ht="32.25" customHeight="1">
      <c r="A199" s="25"/>
      <c r="B199" s="322" t="s">
        <v>173</v>
      </c>
      <c r="C199" s="323"/>
      <c r="D199" s="323"/>
      <c r="E199" s="323"/>
      <c r="F199" s="323"/>
      <c r="G199" s="323"/>
      <c r="H199" s="323"/>
      <c r="I199" s="323"/>
      <c r="J199" s="323"/>
      <c r="K199" s="323"/>
      <c r="L199" s="324" t="s">
        <v>174</v>
      </c>
      <c r="M199" s="324"/>
      <c r="N199" s="324"/>
      <c r="O199" s="324"/>
      <c r="P199" s="324"/>
      <c r="Q199" s="324"/>
      <c r="R199" s="324"/>
      <c r="S199" s="324"/>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W199" s="324"/>
      <c r="AX199" s="324"/>
      <c r="AY199" s="324"/>
      <c r="AZ199" s="325"/>
      <c r="BA199" s="25"/>
      <c r="BB199" s="25"/>
      <c r="BC199" s="25"/>
    </row>
    <row r="200" spans="1:58" s="23" customFormat="1" ht="33.75" customHeight="1" thickBot="1">
      <c r="A200" s="25"/>
      <c r="B200" s="326" t="s">
        <v>175</v>
      </c>
      <c r="C200" s="327"/>
      <c r="D200" s="327"/>
      <c r="E200" s="327"/>
      <c r="F200" s="327"/>
      <c r="G200" s="327"/>
      <c r="H200" s="327"/>
      <c r="I200" s="327"/>
      <c r="J200" s="327"/>
      <c r="K200" s="327"/>
      <c r="L200" s="328" t="s">
        <v>176</v>
      </c>
      <c r="M200" s="328"/>
      <c r="N200" s="328"/>
      <c r="O200" s="328"/>
      <c r="P200" s="328"/>
      <c r="Q200" s="328"/>
      <c r="R200" s="328"/>
      <c r="S200" s="328"/>
      <c r="T200" s="328"/>
      <c r="U200" s="328"/>
      <c r="V200" s="328"/>
      <c r="W200" s="328"/>
      <c r="X200" s="328"/>
      <c r="Y200" s="328"/>
      <c r="Z200" s="328"/>
      <c r="AA200" s="328"/>
      <c r="AB200" s="328"/>
      <c r="AC200" s="328"/>
      <c r="AD200" s="328"/>
      <c r="AE200" s="328"/>
      <c r="AF200" s="328"/>
      <c r="AG200" s="328"/>
      <c r="AH200" s="328"/>
      <c r="AI200" s="328"/>
      <c r="AJ200" s="328"/>
      <c r="AK200" s="328"/>
      <c r="AL200" s="328"/>
      <c r="AM200" s="328"/>
      <c r="AN200" s="328"/>
      <c r="AO200" s="328"/>
      <c r="AP200" s="328"/>
      <c r="AQ200" s="328"/>
      <c r="AR200" s="328"/>
      <c r="AS200" s="328"/>
      <c r="AT200" s="328"/>
      <c r="AU200" s="328"/>
      <c r="AV200" s="328"/>
      <c r="AW200" s="328"/>
      <c r="AX200" s="328"/>
      <c r="AY200" s="328"/>
      <c r="AZ200" s="329"/>
      <c r="BA200" s="25"/>
      <c r="BB200" s="25"/>
      <c r="BC200" s="25"/>
    </row>
    <row r="201" spans="1:58" s="23" customFormat="1" ht="1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8" s="23" customFormat="1" ht="1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8" s="23" customFormat="1" ht="1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8" s="23" customFormat="1" ht="1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8" s="11" customFormat="1" ht="4.5" customHeight="1">
      <c r="B205" s="23"/>
    </row>
    <row r="206" spans="1:58" s="23" customFormat="1" ht="15" customHeight="1">
      <c r="A206" s="23" t="s">
        <v>177</v>
      </c>
    </row>
    <row r="207" spans="1:58" s="11" customFormat="1" ht="4.5" customHeight="1" thickBot="1">
      <c r="B207" s="23"/>
    </row>
    <row r="208" spans="1:58" s="23" customFormat="1" ht="15" customHeight="1">
      <c r="C208" s="346" t="s">
        <v>178</v>
      </c>
      <c r="D208" s="275"/>
      <c r="E208" s="275"/>
      <c r="F208" s="275"/>
      <c r="G208" s="275"/>
      <c r="H208" s="275"/>
      <c r="I208" s="275"/>
      <c r="J208" s="276"/>
      <c r="K208" s="347" t="s">
        <v>179</v>
      </c>
      <c r="L208" s="347"/>
      <c r="M208" s="347"/>
      <c r="N208" s="347"/>
      <c r="O208" s="347"/>
      <c r="P208" s="347"/>
      <c r="Q208" s="347"/>
      <c r="R208" s="347"/>
      <c r="S208" s="347"/>
      <c r="T208" s="347"/>
      <c r="U208" s="347"/>
      <c r="V208" s="347"/>
      <c r="W208" s="347"/>
      <c r="X208" s="347"/>
      <c r="Y208" s="347"/>
      <c r="Z208" s="347"/>
      <c r="AA208" s="347"/>
      <c r="AB208" s="347"/>
      <c r="AC208" s="347"/>
      <c r="AD208" s="347"/>
      <c r="AE208" s="347"/>
      <c r="AF208" s="347"/>
      <c r="AG208" s="347"/>
      <c r="AH208" s="347"/>
      <c r="AI208" s="347"/>
      <c r="AJ208" s="347"/>
      <c r="AK208" s="347"/>
      <c r="AL208" s="347"/>
      <c r="AM208" s="347"/>
      <c r="AN208" s="347"/>
      <c r="AO208" s="347"/>
      <c r="AP208" s="347"/>
      <c r="AQ208" s="347"/>
      <c r="AR208" s="347"/>
      <c r="AS208" s="347"/>
      <c r="AT208" s="347"/>
      <c r="AU208" s="347"/>
      <c r="AV208" s="347"/>
      <c r="AW208" s="347"/>
      <c r="AX208" s="347"/>
      <c r="AY208" s="347"/>
      <c r="AZ208" s="347"/>
      <c r="BA208" s="348"/>
    </row>
    <row r="209" spans="1:53" s="23" customFormat="1" ht="15" customHeight="1" thickBot="1">
      <c r="C209" s="349" t="s">
        <v>180</v>
      </c>
      <c r="D209" s="350"/>
      <c r="E209" s="350"/>
      <c r="F209" s="350"/>
      <c r="G209" s="350"/>
      <c r="H209" s="350"/>
      <c r="I209" s="350"/>
      <c r="J209" s="351"/>
      <c r="K209" s="352" t="s">
        <v>181</v>
      </c>
      <c r="L209" s="352"/>
      <c r="M209" s="352"/>
      <c r="N209" s="352"/>
      <c r="O209" s="352"/>
      <c r="P209" s="352"/>
      <c r="Q209" s="352"/>
      <c r="R209" s="352"/>
      <c r="S209" s="352"/>
      <c r="T209" s="352"/>
      <c r="U209" s="352"/>
      <c r="V209" s="352"/>
      <c r="W209" s="352"/>
      <c r="X209" s="352"/>
      <c r="Y209" s="352"/>
      <c r="Z209" s="352"/>
      <c r="AA209" s="352"/>
      <c r="AB209" s="352"/>
      <c r="AC209" s="352"/>
      <c r="AD209" s="352"/>
      <c r="AE209" s="352"/>
      <c r="AF209" s="352"/>
      <c r="AG209" s="352"/>
      <c r="AH209" s="352"/>
      <c r="AI209" s="352"/>
      <c r="AJ209" s="352"/>
      <c r="AK209" s="352"/>
      <c r="AL209" s="352"/>
      <c r="AM209" s="352"/>
      <c r="AN209" s="352"/>
      <c r="AO209" s="352"/>
      <c r="AP209" s="352"/>
      <c r="AQ209" s="352"/>
      <c r="AR209" s="352"/>
      <c r="AS209" s="352"/>
      <c r="AT209" s="352"/>
      <c r="AU209" s="352"/>
      <c r="AV209" s="352"/>
      <c r="AW209" s="352"/>
      <c r="AX209" s="352"/>
      <c r="AY209" s="352"/>
      <c r="AZ209" s="352"/>
      <c r="BA209" s="353"/>
    </row>
    <row r="210" spans="1:53" s="23" customFormat="1" ht="15" customHeight="1">
      <c r="C210" s="354"/>
      <c r="D210" s="355"/>
      <c r="E210" s="355"/>
      <c r="F210" s="355"/>
      <c r="G210" s="355"/>
      <c r="H210" s="355"/>
      <c r="I210" s="355"/>
      <c r="J210" s="356"/>
      <c r="K210" s="271" t="s">
        <v>182</v>
      </c>
      <c r="L210" s="272"/>
      <c r="M210" s="272"/>
      <c r="N210" s="272"/>
      <c r="O210" s="272"/>
      <c r="P210" s="272"/>
      <c r="Q210" s="272"/>
      <c r="R210" s="273"/>
      <c r="S210" s="336" t="s">
        <v>147</v>
      </c>
      <c r="T210" s="272"/>
      <c r="U210" s="272"/>
      <c r="V210" s="272"/>
      <c r="W210" s="273"/>
      <c r="X210" s="336" t="s">
        <v>10</v>
      </c>
      <c r="Y210" s="272"/>
      <c r="Z210" s="272"/>
      <c r="AA210" s="272"/>
      <c r="AB210" s="273"/>
      <c r="AC210" s="336" t="s">
        <v>183</v>
      </c>
      <c r="AD210" s="272"/>
      <c r="AE210" s="272"/>
      <c r="AF210" s="272"/>
      <c r="AG210" s="272"/>
      <c r="AH210" s="272"/>
      <c r="AI210" s="272"/>
      <c r="AJ210" s="273"/>
      <c r="AK210" s="336" t="s">
        <v>184</v>
      </c>
      <c r="AL210" s="272"/>
      <c r="AM210" s="272"/>
      <c r="AN210" s="272"/>
      <c r="AO210" s="273"/>
      <c r="AP210" s="336" t="s">
        <v>185</v>
      </c>
      <c r="AQ210" s="272"/>
      <c r="AR210" s="272"/>
      <c r="AS210" s="272"/>
      <c r="AT210" s="273"/>
      <c r="AU210" s="851" t="s">
        <v>186</v>
      </c>
      <c r="AV210" s="851"/>
      <c r="AW210" s="851"/>
      <c r="AX210" s="851"/>
      <c r="AY210" s="851"/>
      <c r="AZ210" s="851"/>
      <c r="BA210" s="852"/>
    </row>
    <row r="211" spans="1:53" s="23" customFormat="1" ht="15" customHeight="1">
      <c r="C211" s="337" t="s">
        <v>187</v>
      </c>
      <c r="D211" s="338"/>
      <c r="E211" s="338"/>
      <c r="F211" s="338"/>
      <c r="G211" s="338"/>
      <c r="H211" s="338"/>
      <c r="I211" s="338"/>
      <c r="J211" s="339"/>
      <c r="K211" s="340" t="s">
        <v>188</v>
      </c>
      <c r="L211" s="341"/>
      <c r="M211" s="341"/>
      <c r="N211" s="341"/>
      <c r="O211" s="341"/>
      <c r="P211" s="341"/>
      <c r="Q211" s="341"/>
      <c r="R211" s="342"/>
      <c r="S211" s="343" t="s">
        <v>189</v>
      </c>
      <c r="T211" s="341"/>
      <c r="U211" s="341"/>
      <c r="V211" s="341"/>
      <c r="W211" s="342"/>
      <c r="X211" s="343" t="s">
        <v>190</v>
      </c>
      <c r="Y211" s="341"/>
      <c r="Z211" s="341"/>
      <c r="AA211" s="341"/>
      <c r="AB211" s="342"/>
      <c r="AC211" s="343" t="s">
        <v>191</v>
      </c>
      <c r="AD211" s="341"/>
      <c r="AE211" s="341"/>
      <c r="AF211" s="341"/>
      <c r="AG211" s="341"/>
      <c r="AH211" s="341"/>
      <c r="AI211" s="341"/>
      <c r="AJ211" s="342"/>
      <c r="AK211" s="343" t="s">
        <v>192</v>
      </c>
      <c r="AL211" s="341"/>
      <c r="AM211" s="341"/>
      <c r="AN211" s="341"/>
      <c r="AO211" s="342"/>
      <c r="AP211" s="343" t="s">
        <v>192</v>
      </c>
      <c r="AQ211" s="341"/>
      <c r="AR211" s="341"/>
      <c r="AS211" s="341"/>
      <c r="AT211" s="342"/>
      <c r="AU211" s="344" t="s">
        <v>193</v>
      </c>
      <c r="AV211" s="341"/>
      <c r="AW211" s="341"/>
      <c r="AX211" s="341"/>
      <c r="AY211" s="341"/>
      <c r="AZ211" s="341"/>
      <c r="BA211" s="345"/>
    </row>
    <row r="212" spans="1:53" s="23" customFormat="1" ht="15" customHeight="1" thickBot="1">
      <c r="C212" s="349" t="s">
        <v>194</v>
      </c>
      <c r="D212" s="350"/>
      <c r="E212" s="350"/>
      <c r="F212" s="350"/>
      <c r="G212" s="350"/>
      <c r="H212" s="350"/>
      <c r="I212" s="350"/>
      <c r="J212" s="351"/>
      <c r="K212" s="370" t="s">
        <v>195</v>
      </c>
      <c r="L212" s="365"/>
      <c r="M212" s="365"/>
      <c r="N212" s="365"/>
      <c r="O212" s="365"/>
      <c r="P212" s="365"/>
      <c r="Q212" s="365"/>
      <c r="R212" s="366"/>
      <c r="S212" s="364" t="s">
        <v>196</v>
      </c>
      <c r="T212" s="365"/>
      <c r="U212" s="365"/>
      <c r="V212" s="365"/>
      <c r="W212" s="366"/>
      <c r="X212" s="364" t="s">
        <v>197</v>
      </c>
      <c r="Y212" s="365"/>
      <c r="Z212" s="365"/>
      <c r="AA212" s="365"/>
      <c r="AB212" s="366"/>
      <c r="AC212" s="364" t="s">
        <v>198</v>
      </c>
      <c r="AD212" s="365"/>
      <c r="AE212" s="365"/>
      <c r="AF212" s="365"/>
      <c r="AG212" s="365"/>
      <c r="AH212" s="365"/>
      <c r="AI212" s="365"/>
      <c r="AJ212" s="366"/>
      <c r="AK212" s="364" t="s">
        <v>199</v>
      </c>
      <c r="AL212" s="365"/>
      <c r="AM212" s="365"/>
      <c r="AN212" s="365"/>
      <c r="AO212" s="366"/>
      <c r="AP212" s="364" t="s">
        <v>199</v>
      </c>
      <c r="AQ212" s="365"/>
      <c r="AR212" s="365"/>
      <c r="AS212" s="365"/>
      <c r="AT212" s="366"/>
      <c r="AU212" s="367" t="s">
        <v>200</v>
      </c>
      <c r="AV212" s="365"/>
      <c r="AW212" s="365"/>
      <c r="AX212" s="365"/>
      <c r="AY212" s="365"/>
      <c r="AZ212" s="365"/>
      <c r="BA212" s="368"/>
    </row>
    <row r="213" spans="1:53" s="11" customFormat="1" ht="15.75" customHeight="1">
      <c r="B213" s="23"/>
    </row>
    <row r="214" spans="1:53">
      <c r="A214" s="369" t="s">
        <v>201</v>
      </c>
      <c r="B214" s="369"/>
      <c r="C214" s="369"/>
      <c r="D214" s="369"/>
      <c r="E214" s="369"/>
    </row>
    <row r="216" spans="1:53">
      <c r="B216" s="125" t="s">
        <v>202</v>
      </c>
      <c r="C216" s="125"/>
      <c r="D216" s="125"/>
      <c r="E216" s="125"/>
      <c r="F216" s="125"/>
      <c r="G216" s="362" t="s">
        <v>179</v>
      </c>
      <c r="H216" s="362"/>
      <c r="I216" s="362"/>
      <c r="J216" s="362"/>
      <c r="K216" s="362"/>
      <c r="L216" s="362"/>
      <c r="M216" s="362"/>
      <c r="N216" s="125" t="s">
        <v>203</v>
      </c>
      <c r="O216" s="125"/>
      <c r="P216" s="125"/>
      <c r="Q216" s="125"/>
      <c r="R216" s="362" t="s">
        <v>204</v>
      </c>
      <c r="S216" s="362"/>
      <c r="T216" s="362"/>
      <c r="U216" s="362"/>
      <c r="V216" s="362"/>
      <c r="W216" s="362"/>
      <c r="X216" s="362"/>
    </row>
    <row r="217" spans="1:53">
      <c r="C217" s="125" t="s">
        <v>205</v>
      </c>
      <c r="D217" s="125"/>
      <c r="E217" s="125"/>
      <c r="F217" s="125"/>
      <c r="G217" s="362" t="s">
        <v>190</v>
      </c>
      <c r="H217" s="362"/>
      <c r="I217" s="362"/>
      <c r="J217" s="362"/>
      <c r="K217" s="362"/>
      <c r="L217" s="362"/>
      <c r="M217" s="362"/>
      <c r="N217" s="125" t="s">
        <v>203</v>
      </c>
      <c r="O217" s="125"/>
      <c r="P217" s="125"/>
      <c r="Q217" s="125"/>
      <c r="R217" s="362" t="s">
        <v>199</v>
      </c>
      <c r="S217" s="362"/>
      <c r="T217" s="362"/>
      <c r="U217" s="362"/>
      <c r="V217" s="362"/>
      <c r="W217" s="362"/>
      <c r="X217" s="362"/>
    </row>
    <row r="218" spans="1:53" s="11" customFormat="1" ht="15.75" customHeight="1">
      <c r="B218" s="23"/>
    </row>
    <row r="219" spans="1:53" s="11" customFormat="1" ht="15" customHeight="1">
      <c r="B219" s="23"/>
    </row>
    <row r="220" spans="1:53" s="23" customFormat="1" ht="15" customHeight="1" thickBot="1">
      <c r="A220" s="363" t="s">
        <v>206</v>
      </c>
      <c r="B220" s="363"/>
      <c r="C220" s="363"/>
      <c r="D220" s="363"/>
      <c r="E220" s="363"/>
      <c r="F220" s="363"/>
      <c r="G220" s="363"/>
      <c r="H220" s="363"/>
      <c r="I220" s="363"/>
      <c r="J220" s="363"/>
      <c r="K220" s="363"/>
      <c r="L220" s="363"/>
      <c r="M220" s="363"/>
      <c r="N220" s="363"/>
    </row>
    <row r="221" spans="1:53" s="11" customFormat="1" ht="15.75" customHeight="1">
      <c r="B221" s="23"/>
      <c r="C221" s="34"/>
      <c r="D221" s="855" t="s">
        <v>207</v>
      </c>
      <c r="E221" s="855"/>
      <c r="F221" s="855"/>
      <c r="G221" s="855"/>
      <c r="H221" s="855"/>
      <c r="I221" s="855"/>
      <c r="J221" s="855"/>
      <c r="K221" s="855"/>
      <c r="L221" s="855"/>
      <c r="M221" s="855"/>
      <c r="N221" s="855"/>
      <c r="O221" s="855"/>
      <c r="P221" s="357" t="s">
        <v>208</v>
      </c>
      <c r="Q221" s="357"/>
      <c r="R221" s="357"/>
      <c r="S221" s="357"/>
      <c r="T221" s="357"/>
      <c r="U221" s="357"/>
      <c r="V221" s="357"/>
      <c r="W221" s="357"/>
      <c r="X221" s="357"/>
      <c r="Y221" s="357"/>
      <c r="Z221" s="357" t="s">
        <v>209</v>
      </c>
      <c r="AA221" s="357"/>
      <c r="AB221" s="357"/>
      <c r="AC221" s="357"/>
      <c r="AD221" s="357"/>
      <c r="AE221" s="357"/>
      <c r="AF221" s="357"/>
      <c r="AG221" s="357"/>
      <c r="AH221" s="357"/>
      <c r="AI221" s="358"/>
    </row>
    <row r="222" spans="1:53">
      <c r="A222" s="33">
        <v>1</v>
      </c>
      <c r="C222" s="35" t="s">
        <v>210</v>
      </c>
      <c r="D222" s="359" t="str">
        <f>IF(ISNA(VLOOKUP(A222,'&lt;見本&gt;入力シート'!$B$57:$L$66,3,FALSE)),"",VLOOKUP(A222,'&lt;見本&gt;入力シート'!$B$57:$L$66,3,FALSE))</f>
        <v>医用テレメータ</v>
      </c>
      <c r="E222" s="359"/>
      <c r="F222" s="359"/>
      <c r="G222" s="359"/>
      <c r="H222" s="359"/>
      <c r="I222" s="359"/>
      <c r="J222" s="359"/>
      <c r="K222" s="359"/>
      <c r="L222" s="359"/>
      <c r="M222" s="359"/>
      <c r="N222" s="359"/>
      <c r="O222" s="359"/>
      <c r="P222" s="360" t="s">
        <v>211</v>
      </c>
      <c r="Q222" s="360"/>
      <c r="R222" s="360"/>
      <c r="S222" s="360"/>
      <c r="T222" s="360"/>
      <c r="U222" s="360"/>
      <c r="V222" s="360"/>
      <c r="W222" s="360"/>
      <c r="X222" s="360"/>
      <c r="Y222" s="360"/>
      <c r="Z222" s="360" t="s">
        <v>212</v>
      </c>
      <c r="AA222" s="360"/>
      <c r="AB222" s="360"/>
      <c r="AC222" s="360"/>
      <c r="AD222" s="360"/>
      <c r="AE222" s="360"/>
      <c r="AF222" s="360"/>
      <c r="AG222" s="360"/>
      <c r="AH222" s="360"/>
      <c r="AI222" s="361"/>
      <c r="AJ222" s="36"/>
      <c r="AK222" s="36"/>
      <c r="AL222" s="36"/>
      <c r="AM222" s="36"/>
      <c r="AN222" s="36"/>
      <c r="AO222" s="36"/>
      <c r="AP222" s="36"/>
      <c r="AQ222" s="36"/>
      <c r="AR222" s="36"/>
      <c r="AS222" s="36"/>
      <c r="AT222" s="36"/>
      <c r="AU222" s="36"/>
      <c r="AV222" s="36"/>
      <c r="AW222" s="36"/>
      <c r="AX222" s="36"/>
      <c r="AY222" s="36"/>
      <c r="AZ222" s="36"/>
    </row>
    <row r="223" spans="1:53">
      <c r="A223" s="33">
        <v>2</v>
      </c>
      <c r="B223" s="15"/>
      <c r="C223" s="35" t="s">
        <v>213</v>
      </c>
      <c r="D223" s="359" t="str">
        <f>IF(ISNA(VLOOKUP(A223,'&lt;見本&gt;入力シート'!$B$57:$L$66,3,FALSE)),"",VLOOKUP(A223,'&lt;見本&gt;入力シート'!$B$57:$L$66,3,FALSE))</f>
        <v>チルトテーブル</v>
      </c>
      <c r="E223" s="359"/>
      <c r="F223" s="359"/>
      <c r="G223" s="359"/>
      <c r="H223" s="359"/>
      <c r="I223" s="359"/>
      <c r="J223" s="359"/>
      <c r="K223" s="359"/>
      <c r="L223" s="359"/>
      <c r="M223" s="359"/>
      <c r="N223" s="359"/>
      <c r="O223" s="359"/>
      <c r="P223" s="360" t="s">
        <v>214</v>
      </c>
      <c r="Q223" s="360"/>
      <c r="R223" s="360"/>
      <c r="S223" s="360"/>
      <c r="T223" s="360"/>
      <c r="U223" s="360"/>
      <c r="V223" s="360"/>
      <c r="W223" s="360"/>
      <c r="X223" s="360"/>
      <c r="Y223" s="360"/>
      <c r="Z223" s="360" t="s">
        <v>212</v>
      </c>
      <c r="AA223" s="360"/>
      <c r="AB223" s="360"/>
      <c r="AC223" s="360"/>
      <c r="AD223" s="360"/>
      <c r="AE223" s="360"/>
      <c r="AF223" s="360"/>
      <c r="AG223" s="360"/>
      <c r="AH223" s="360"/>
      <c r="AI223" s="361"/>
      <c r="AJ223" s="36"/>
      <c r="AK223" s="36"/>
      <c r="AL223" s="36"/>
      <c r="AM223" s="36"/>
      <c r="AN223" s="36"/>
      <c r="AO223" s="36"/>
      <c r="AP223" s="36"/>
      <c r="AQ223" s="36"/>
      <c r="AR223" s="36"/>
      <c r="AS223" s="36"/>
      <c r="AT223" s="36"/>
      <c r="AU223" s="36"/>
      <c r="AV223" s="36"/>
      <c r="AW223" s="36"/>
      <c r="AX223" s="36"/>
      <c r="AY223" s="36"/>
      <c r="AZ223" s="36"/>
    </row>
    <row r="224" spans="1:53">
      <c r="A224" s="33">
        <v>3</v>
      </c>
      <c r="C224" s="35" t="s">
        <v>215</v>
      </c>
      <c r="D224" s="359" t="str">
        <f>IF(ISNA(VLOOKUP(A224,'&lt;見本&gt;入力シート'!$B$57:$L$66,3,FALSE)),"",VLOOKUP(A224,'&lt;見本&gt;入力シート'!$B$57:$L$66,3,FALSE))</f>
        <v>リクライニング車椅子</v>
      </c>
      <c r="E224" s="359"/>
      <c r="F224" s="359"/>
      <c r="G224" s="359"/>
      <c r="H224" s="359"/>
      <c r="I224" s="359"/>
      <c r="J224" s="359"/>
      <c r="K224" s="359"/>
      <c r="L224" s="359"/>
      <c r="M224" s="359"/>
      <c r="N224" s="359"/>
      <c r="O224" s="359"/>
      <c r="P224" s="360" t="s">
        <v>214</v>
      </c>
      <c r="Q224" s="360"/>
      <c r="R224" s="360"/>
      <c r="S224" s="360"/>
      <c r="T224" s="360"/>
      <c r="U224" s="360"/>
      <c r="V224" s="360"/>
      <c r="W224" s="360"/>
      <c r="X224" s="360"/>
      <c r="Y224" s="360"/>
      <c r="Z224" s="360" t="s">
        <v>216</v>
      </c>
      <c r="AA224" s="360"/>
      <c r="AB224" s="360"/>
      <c r="AC224" s="360"/>
      <c r="AD224" s="360"/>
      <c r="AE224" s="360"/>
      <c r="AF224" s="360"/>
      <c r="AG224" s="360"/>
      <c r="AH224" s="360"/>
      <c r="AI224" s="361"/>
      <c r="AJ224" s="36"/>
      <c r="AK224" s="36"/>
      <c r="AL224" s="36"/>
      <c r="AM224" s="36"/>
      <c r="AN224" s="36"/>
      <c r="AO224" s="36"/>
      <c r="AP224" s="36"/>
      <c r="AQ224" s="36"/>
      <c r="AR224" s="36"/>
      <c r="AS224" s="36"/>
      <c r="AT224" s="36"/>
      <c r="AU224" s="36"/>
      <c r="AV224" s="36"/>
      <c r="AW224" s="36"/>
      <c r="AX224" s="36"/>
      <c r="AY224" s="36"/>
      <c r="AZ224" s="36"/>
    </row>
    <row r="225" spans="1:52">
      <c r="A225" s="33">
        <v>4</v>
      </c>
      <c r="C225" s="35" t="s">
        <v>217</v>
      </c>
      <c r="D225" s="359" t="str">
        <f>IF(ISNA(VLOOKUP(A225,'&lt;見本&gt;入力シート'!$B$57:$L$66,3,FALSE)),"",VLOOKUP(A225,'&lt;見本&gt;入力シート'!$B$57:$L$66,3,FALSE))</f>
        <v>特殊浴槽</v>
      </c>
      <c r="E225" s="359"/>
      <c r="F225" s="359"/>
      <c r="G225" s="359"/>
      <c r="H225" s="359"/>
      <c r="I225" s="359"/>
      <c r="J225" s="359"/>
      <c r="K225" s="359"/>
      <c r="L225" s="359"/>
      <c r="M225" s="359"/>
      <c r="N225" s="359"/>
      <c r="O225" s="359"/>
      <c r="P225" s="360" t="s">
        <v>218</v>
      </c>
      <c r="Q225" s="360"/>
      <c r="R225" s="360"/>
      <c r="S225" s="360"/>
      <c r="T225" s="360"/>
      <c r="U225" s="360"/>
      <c r="V225" s="360"/>
      <c r="W225" s="360"/>
      <c r="X225" s="360"/>
      <c r="Y225" s="360"/>
      <c r="Z225" s="360" t="s">
        <v>216</v>
      </c>
      <c r="AA225" s="360"/>
      <c r="AB225" s="360"/>
      <c r="AC225" s="360"/>
      <c r="AD225" s="360"/>
      <c r="AE225" s="360"/>
      <c r="AF225" s="360"/>
      <c r="AG225" s="360"/>
      <c r="AH225" s="360"/>
      <c r="AI225" s="361"/>
      <c r="AJ225" s="36"/>
      <c r="AK225" s="36"/>
      <c r="AL225" s="36"/>
      <c r="AM225" s="36"/>
      <c r="AN225" s="36"/>
      <c r="AO225" s="36"/>
      <c r="AP225" s="36"/>
      <c r="AQ225" s="36"/>
      <c r="AR225" s="36"/>
      <c r="AS225" s="36"/>
      <c r="AT225" s="36"/>
      <c r="AU225" s="36"/>
      <c r="AV225" s="36"/>
      <c r="AW225" s="36"/>
      <c r="AX225" s="36"/>
      <c r="AY225" s="36"/>
      <c r="AZ225" s="36"/>
    </row>
    <row r="226" spans="1:52">
      <c r="A226" s="33">
        <v>5</v>
      </c>
      <c r="C226" s="35" t="s">
        <v>219</v>
      </c>
      <c r="D226" s="359" t="str">
        <f>IF(ISNA(VLOOKUP(A226,'&lt;見本&gt;入力シート'!$B$57:$L$66,3,FALSE)),"",VLOOKUP(A226,'&lt;見本&gt;入力シート'!$B$57:$L$66,3,FALSE))</f>
        <v>シャワーチェア</v>
      </c>
      <c r="E226" s="359"/>
      <c r="F226" s="359"/>
      <c r="G226" s="359"/>
      <c r="H226" s="359"/>
      <c r="I226" s="359"/>
      <c r="J226" s="359"/>
      <c r="K226" s="359"/>
      <c r="L226" s="359"/>
      <c r="M226" s="359"/>
      <c r="N226" s="359"/>
      <c r="O226" s="359"/>
      <c r="P226" s="360" t="s">
        <v>218</v>
      </c>
      <c r="Q226" s="360"/>
      <c r="R226" s="360"/>
      <c r="S226" s="360"/>
      <c r="T226" s="360"/>
      <c r="U226" s="360"/>
      <c r="V226" s="360"/>
      <c r="W226" s="360"/>
      <c r="X226" s="360"/>
      <c r="Y226" s="360"/>
      <c r="Z226" s="360" t="s">
        <v>216</v>
      </c>
      <c r="AA226" s="360"/>
      <c r="AB226" s="360"/>
      <c r="AC226" s="360"/>
      <c r="AD226" s="360"/>
      <c r="AE226" s="360"/>
      <c r="AF226" s="360"/>
      <c r="AG226" s="360"/>
      <c r="AH226" s="360"/>
      <c r="AI226" s="361"/>
      <c r="AJ226" s="36"/>
      <c r="AK226" s="36"/>
      <c r="AL226" s="36"/>
      <c r="AM226" s="36"/>
      <c r="AN226" s="36"/>
      <c r="AO226" s="36"/>
      <c r="AP226" s="36"/>
      <c r="AQ226" s="36"/>
      <c r="AR226" s="36"/>
      <c r="AS226" s="36"/>
      <c r="AT226" s="36"/>
      <c r="AU226" s="36"/>
      <c r="AV226" s="36"/>
      <c r="AW226" s="36"/>
      <c r="AX226" s="36"/>
      <c r="AY226" s="36"/>
      <c r="AZ226" s="36"/>
    </row>
    <row r="227" spans="1:52">
      <c r="A227" s="33">
        <v>6</v>
      </c>
      <c r="C227" s="35" t="s">
        <v>220</v>
      </c>
      <c r="D227" s="359">
        <f>IF(ISNA(VLOOKUP(A227,'&lt;見本&gt;入力シート'!$B$57:$L$66,3,FALSE)),"",VLOOKUP(A227,'&lt;見本&gt;入力シート'!$B$57:$L$66,3,FALSE))</f>
        <v>0</v>
      </c>
      <c r="E227" s="359"/>
      <c r="F227" s="359"/>
      <c r="G227" s="359"/>
      <c r="H227" s="359"/>
      <c r="I227" s="359"/>
      <c r="J227" s="359"/>
      <c r="K227" s="359"/>
      <c r="L227" s="359"/>
      <c r="M227" s="359"/>
      <c r="N227" s="359"/>
      <c r="O227" s="359"/>
      <c r="P227" s="360"/>
      <c r="Q227" s="360"/>
      <c r="R227" s="360"/>
      <c r="S227" s="360"/>
      <c r="T227" s="360"/>
      <c r="U227" s="360"/>
      <c r="V227" s="360"/>
      <c r="W227" s="360"/>
      <c r="X227" s="360"/>
      <c r="Y227" s="360"/>
      <c r="Z227" s="360"/>
      <c r="AA227" s="360"/>
      <c r="AB227" s="360"/>
      <c r="AC227" s="360"/>
      <c r="AD227" s="360"/>
      <c r="AE227" s="360"/>
      <c r="AF227" s="360"/>
      <c r="AG227" s="360"/>
      <c r="AH227" s="360"/>
      <c r="AI227" s="361"/>
      <c r="AJ227" s="36"/>
      <c r="AK227" s="36"/>
      <c r="AL227" s="36"/>
      <c r="AM227" s="36"/>
      <c r="AN227" s="36"/>
      <c r="AO227" s="36"/>
      <c r="AP227" s="36"/>
      <c r="AQ227" s="36"/>
      <c r="AR227" s="36"/>
      <c r="AS227" s="36"/>
      <c r="AT227" s="36"/>
      <c r="AU227" s="36"/>
      <c r="AV227" s="36"/>
      <c r="AW227" s="36"/>
      <c r="AX227" s="36"/>
      <c r="AY227" s="36"/>
      <c r="AZ227" s="36"/>
    </row>
    <row r="228" spans="1:52">
      <c r="A228" s="33">
        <v>7</v>
      </c>
      <c r="B228" s="15"/>
      <c r="C228" s="35" t="s">
        <v>221</v>
      </c>
      <c r="D228" s="359">
        <f>IF(ISNA(VLOOKUP(A228,'&lt;見本&gt;入力シート'!$B$57:$L$66,3,FALSE)),"",VLOOKUP(A228,'&lt;見本&gt;入力シート'!$B$57:$L$66,3,FALSE))</f>
        <v>0</v>
      </c>
      <c r="E228" s="359"/>
      <c r="F228" s="359"/>
      <c r="G228" s="359"/>
      <c r="H228" s="359"/>
      <c r="I228" s="359"/>
      <c r="J228" s="359"/>
      <c r="K228" s="359"/>
      <c r="L228" s="359"/>
      <c r="M228" s="359"/>
      <c r="N228" s="359"/>
      <c r="O228" s="359"/>
      <c r="P228" s="360"/>
      <c r="Q228" s="360"/>
      <c r="R228" s="360"/>
      <c r="S228" s="360"/>
      <c r="T228" s="360"/>
      <c r="U228" s="360"/>
      <c r="V228" s="360"/>
      <c r="W228" s="360"/>
      <c r="X228" s="360"/>
      <c r="Y228" s="360"/>
      <c r="Z228" s="360"/>
      <c r="AA228" s="360"/>
      <c r="AB228" s="360"/>
      <c r="AC228" s="360"/>
      <c r="AD228" s="360"/>
      <c r="AE228" s="360"/>
      <c r="AF228" s="360"/>
      <c r="AG228" s="360"/>
      <c r="AH228" s="360"/>
      <c r="AI228" s="361"/>
      <c r="AJ228" s="36"/>
      <c r="AK228" s="36"/>
      <c r="AL228" s="36"/>
      <c r="AM228" s="36"/>
      <c r="AN228" s="36"/>
      <c r="AO228" s="36"/>
      <c r="AP228" s="36"/>
      <c r="AQ228" s="36"/>
      <c r="AR228" s="36"/>
      <c r="AS228" s="36"/>
      <c r="AT228" s="36"/>
      <c r="AU228" s="36"/>
      <c r="AV228" s="36"/>
      <c r="AW228" s="36"/>
      <c r="AX228" s="36"/>
      <c r="AY228" s="36"/>
      <c r="AZ228" s="36"/>
    </row>
    <row r="229" spans="1:52">
      <c r="A229" s="33">
        <v>8</v>
      </c>
      <c r="C229" s="35" t="s">
        <v>222</v>
      </c>
      <c r="D229" s="359">
        <f>IF(ISNA(VLOOKUP(A229,'&lt;見本&gt;入力シート'!$B$57:$L$66,3,FALSE)),"",VLOOKUP(A229,'&lt;見本&gt;入力シート'!$B$57:$L$66,3,FALSE))</f>
        <v>0</v>
      </c>
      <c r="E229" s="359"/>
      <c r="F229" s="359"/>
      <c r="G229" s="359"/>
      <c r="H229" s="359"/>
      <c r="I229" s="359"/>
      <c r="J229" s="359"/>
      <c r="K229" s="359"/>
      <c r="L229" s="359"/>
      <c r="M229" s="359"/>
      <c r="N229" s="359"/>
      <c r="O229" s="359"/>
      <c r="P229" s="360"/>
      <c r="Q229" s="360"/>
      <c r="R229" s="360"/>
      <c r="S229" s="360"/>
      <c r="T229" s="360"/>
      <c r="U229" s="360"/>
      <c r="V229" s="360"/>
      <c r="W229" s="360"/>
      <c r="X229" s="360"/>
      <c r="Y229" s="360"/>
      <c r="Z229" s="360"/>
      <c r="AA229" s="360"/>
      <c r="AB229" s="360"/>
      <c r="AC229" s="360"/>
      <c r="AD229" s="360"/>
      <c r="AE229" s="360"/>
      <c r="AF229" s="360"/>
      <c r="AG229" s="360"/>
      <c r="AH229" s="360"/>
      <c r="AI229" s="361"/>
      <c r="AJ229" s="36"/>
      <c r="AK229" s="36"/>
      <c r="AL229" s="36"/>
      <c r="AM229" s="36"/>
      <c r="AN229" s="36"/>
      <c r="AO229" s="36"/>
      <c r="AP229" s="36"/>
      <c r="AQ229" s="36"/>
      <c r="AR229" s="36"/>
      <c r="AS229" s="36"/>
      <c r="AT229" s="36"/>
      <c r="AU229" s="36"/>
      <c r="AV229" s="36"/>
      <c r="AW229" s="36"/>
      <c r="AX229" s="36"/>
      <c r="AY229" s="36"/>
      <c r="AZ229" s="36"/>
    </row>
    <row r="230" spans="1:52">
      <c r="A230" s="33">
        <v>9</v>
      </c>
      <c r="C230" s="35" t="s">
        <v>223</v>
      </c>
      <c r="D230" s="359">
        <f>IF(ISNA(VLOOKUP(A230,'&lt;見本&gt;入力シート'!$B$57:$L$66,3,FALSE)),"",VLOOKUP(A230,'&lt;見本&gt;入力シート'!$B$57:$L$66,3,FALSE))</f>
        <v>0</v>
      </c>
      <c r="E230" s="359"/>
      <c r="F230" s="359"/>
      <c r="G230" s="359"/>
      <c r="H230" s="359"/>
      <c r="I230" s="359"/>
      <c r="J230" s="359"/>
      <c r="K230" s="359"/>
      <c r="L230" s="359"/>
      <c r="M230" s="359"/>
      <c r="N230" s="359"/>
      <c r="O230" s="359"/>
      <c r="P230" s="360"/>
      <c r="Q230" s="360"/>
      <c r="R230" s="360"/>
      <c r="S230" s="360"/>
      <c r="T230" s="360"/>
      <c r="U230" s="360"/>
      <c r="V230" s="360"/>
      <c r="W230" s="360"/>
      <c r="X230" s="360"/>
      <c r="Y230" s="360"/>
      <c r="Z230" s="360"/>
      <c r="AA230" s="360"/>
      <c r="AB230" s="360"/>
      <c r="AC230" s="360"/>
      <c r="AD230" s="360"/>
      <c r="AE230" s="360"/>
      <c r="AF230" s="360"/>
      <c r="AG230" s="360"/>
      <c r="AH230" s="360"/>
      <c r="AI230" s="361"/>
      <c r="AJ230" s="36"/>
      <c r="AK230" s="36"/>
      <c r="AL230" s="36"/>
      <c r="AM230" s="36"/>
      <c r="AN230" s="36"/>
      <c r="AO230" s="36"/>
      <c r="AP230" s="36"/>
      <c r="AQ230" s="36"/>
      <c r="AR230" s="36"/>
      <c r="AS230" s="36"/>
      <c r="AT230" s="36"/>
      <c r="AU230" s="36"/>
      <c r="AV230" s="36"/>
      <c r="AW230" s="36"/>
      <c r="AX230" s="36"/>
      <c r="AY230" s="36"/>
      <c r="AZ230" s="36"/>
    </row>
    <row r="231" spans="1:52" ht="19.5" thickBot="1">
      <c r="A231" s="33">
        <v>10</v>
      </c>
      <c r="C231" s="37" t="s">
        <v>224</v>
      </c>
      <c r="D231" s="381">
        <f>IF(ISNA(VLOOKUP(A231,'&lt;見本&gt;入力シート'!$B$57:$L$66,3,FALSE)),"",VLOOKUP(A231,'&lt;見本&gt;入力シート'!$B$57:$L$66,3,FALSE))</f>
        <v>0</v>
      </c>
      <c r="E231" s="382"/>
      <c r="F231" s="382"/>
      <c r="G231" s="382"/>
      <c r="H231" s="382"/>
      <c r="I231" s="382"/>
      <c r="J231" s="382"/>
      <c r="K231" s="382"/>
      <c r="L231" s="382"/>
      <c r="M231" s="382"/>
      <c r="N231" s="382"/>
      <c r="O231" s="383"/>
      <c r="P231" s="384"/>
      <c r="Q231" s="385"/>
      <c r="R231" s="385"/>
      <c r="S231" s="385"/>
      <c r="T231" s="385"/>
      <c r="U231" s="385"/>
      <c r="V231" s="385"/>
      <c r="W231" s="385"/>
      <c r="X231" s="385"/>
      <c r="Y231" s="386"/>
      <c r="Z231" s="384"/>
      <c r="AA231" s="385"/>
      <c r="AB231" s="385"/>
      <c r="AC231" s="385"/>
      <c r="AD231" s="385"/>
      <c r="AE231" s="385"/>
      <c r="AF231" s="385"/>
      <c r="AG231" s="385"/>
      <c r="AH231" s="385"/>
      <c r="AI231" s="387"/>
      <c r="AJ231" s="36"/>
      <c r="AK231" s="36"/>
      <c r="AL231" s="36"/>
      <c r="AM231" s="36"/>
      <c r="AN231" s="36"/>
      <c r="AO231" s="36"/>
      <c r="AP231" s="36"/>
      <c r="AQ231" s="36"/>
      <c r="AR231" s="36"/>
      <c r="AS231" s="36"/>
      <c r="AT231" s="36"/>
      <c r="AU231" s="36"/>
      <c r="AV231" s="36"/>
      <c r="AW231" s="36"/>
      <c r="AX231" s="36"/>
      <c r="AY231" s="36"/>
      <c r="AZ231" s="36"/>
    </row>
    <row r="232" spans="1:52" ht="19.5" thickBot="1">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row>
    <row r="233" spans="1:52" ht="19.5" thickBot="1">
      <c r="B233" s="375" t="s">
        <v>225</v>
      </c>
      <c r="C233" s="376"/>
      <c r="D233" s="376"/>
      <c r="E233" s="377"/>
      <c r="F233" s="380">
        <v>45916</v>
      </c>
      <c r="G233" s="378"/>
      <c r="H233" s="378"/>
      <c r="I233" s="378"/>
      <c r="J233" s="378"/>
      <c r="K233" s="378"/>
      <c r="L233" s="379"/>
    </row>
    <row r="234" spans="1:52" ht="19.5" thickBot="1">
      <c r="B234" s="198" t="s">
        <v>226</v>
      </c>
      <c r="C234" s="199"/>
      <c r="D234" s="199"/>
      <c r="E234" s="371"/>
      <c r="F234" s="372" t="s">
        <v>227</v>
      </c>
      <c r="G234" s="373"/>
      <c r="H234" s="373"/>
      <c r="I234" s="373"/>
      <c r="J234" s="373"/>
      <c r="K234" s="373"/>
      <c r="L234" s="374"/>
      <c r="M234" s="198" t="s">
        <v>228</v>
      </c>
      <c r="N234" s="199"/>
      <c r="O234" s="199"/>
      <c r="P234" s="371"/>
      <c r="Q234" s="372" t="s">
        <v>190</v>
      </c>
      <c r="R234" s="373"/>
      <c r="S234" s="373"/>
      <c r="T234" s="373"/>
      <c r="U234" s="373"/>
      <c r="V234" s="373"/>
      <c r="W234" s="374"/>
    </row>
    <row r="235" spans="1:52" ht="19.5" thickBot="1">
      <c r="B235" s="198" t="s">
        <v>229</v>
      </c>
      <c r="C235" s="199"/>
      <c r="D235" s="199"/>
      <c r="E235" s="371"/>
      <c r="F235" s="372" t="s">
        <v>230</v>
      </c>
      <c r="G235" s="373"/>
      <c r="H235" s="373"/>
      <c r="I235" s="373"/>
      <c r="J235" s="373"/>
      <c r="K235" s="373"/>
      <c r="L235" s="374"/>
      <c r="M235" s="198" t="s">
        <v>231</v>
      </c>
      <c r="N235" s="199"/>
      <c r="O235" s="199"/>
      <c r="P235" s="371"/>
      <c r="Q235" s="372" t="s">
        <v>197</v>
      </c>
      <c r="R235" s="373"/>
      <c r="S235" s="373"/>
      <c r="T235" s="373"/>
      <c r="U235" s="373"/>
      <c r="V235" s="373"/>
      <c r="W235" s="374"/>
    </row>
    <row r="237" spans="1:52" s="23" customFormat="1" ht="15" customHeight="1" thickBot="1">
      <c r="A237" s="363" t="s">
        <v>232</v>
      </c>
      <c r="B237" s="363"/>
      <c r="C237" s="363"/>
      <c r="D237" s="363"/>
      <c r="E237" s="363"/>
      <c r="F237" s="363"/>
      <c r="G237" s="363"/>
      <c r="H237" s="363"/>
      <c r="I237" s="363"/>
      <c r="J237" s="363"/>
      <c r="K237" s="363"/>
      <c r="L237" s="363"/>
      <c r="M237" s="363"/>
      <c r="N237" s="363"/>
      <c r="O237" s="363"/>
      <c r="P237" s="363"/>
      <c r="Q237" s="363"/>
      <c r="R237" s="363"/>
      <c r="S237" s="363"/>
      <c r="T237" s="363"/>
      <c r="U237" s="363"/>
      <c r="V237" s="363"/>
      <c r="W237" s="363"/>
    </row>
    <row r="238" spans="1:52" ht="19.5" thickBot="1">
      <c r="B238" s="375" t="s">
        <v>225</v>
      </c>
      <c r="C238" s="376"/>
      <c r="D238" s="376"/>
      <c r="E238" s="377"/>
      <c r="F238" s="378">
        <v>46081</v>
      </c>
      <c r="G238" s="378"/>
      <c r="H238" s="378"/>
      <c r="I238" s="378"/>
      <c r="J238" s="378"/>
      <c r="K238" s="378"/>
      <c r="L238" s="379"/>
    </row>
    <row r="239" spans="1:52" ht="19.5" thickBot="1">
      <c r="B239" s="198" t="s">
        <v>226</v>
      </c>
      <c r="C239" s="199"/>
      <c r="D239" s="199"/>
      <c r="E239" s="371"/>
      <c r="F239" s="372" t="s">
        <v>233</v>
      </c>
      <c r="G239" s="373"/>
      <c r="H239" s="373"/>
      <c r="I239" s="373"/>
      <c r="J239" s="373"/>
      <c r="K239" s="373"/>
      <c r="L239" s="374"/>
      <c r="M239" s="198" t="s">
        <v>228</v>
      </c>
      <c r="N239" s="199"/>
      <c r="O239" s="199"/>
      <c r="P239" s="371"/>
      <c r="Q239" s="372" t="s">
        <v>190</v>
      </c>
      <c r="R239" s="373"/>
      <c r="S239" s="373"/>
      <c r="T239" s="373"/>
      <c r="U239" s="373"/>
      <c r="V239" s="373"/>
      <c r="W239" s="374"/>
    </row>
    <row r="240" spans="1:52" ht="19.5" thickBot="1">
      <c r="B240" s="198" t="s">
        <v>229</v>
      </c>
      <c r="C240" s="199"/>
      <c r="D240" s="199"/>
      <c r="E240" s="371"/>
      <c r="F240" s="372" t="s">
        <v>230</v>
      </c>
      <c r="G240" s="373"/>
      <c r="H240" s="373"/>
      <c r="I240" s="373"/>
      <c r="J240" s="373"/>
      <c r="K240" s="373"/>
      <c r="L240" s="374"/>
      <c r="M240" s="198" t="s">
        <v>231</v>
      </c>
      <c r="N240" s="199"/>
      <c r="O240" s="199"/>
      <c r="P240" s="371"/>
      <c r="Q240" s="372" t="s">
        <v>197</v>
      </c>
      <c r="R240" s="373"/>
      <c r="S240" s="373"/>
      <c r="T240" s="373"/>
      <c r="U240" s="373"/>
      <c r="V240" s="373"/>
      <c r="W240" s="374"/>
    </row>
    <row r="242" spans="1:23" s="23" customFormat="1" ht="15" customHeight="1" thickBot="1">
      <c r="A242" s="363" t="s">
        <v>234</v>
      </c>
      <c r="B242" s="363"/>
      <c r="C242" s="363"/>
      <c r="D242" s="363"/>
      <c r="E242" s="363"/>
      <c r="F242" s="363"/>
      <c r="G242" s="363"/>
      <c r="H242" s="363"/>
      <c r="I242" s="363"/>
      <c r="J242" s="363"/>
      <c r="K242" s="363"/>
      <c r="L242" s="363"/>
      <c r="M242" s="363"/>
      <c r="N242" s="363"/>
      <c r="O242" s="363"/>
      <c r="P242" s="363"/>
      <c r="Q242" s="363"/>
      <c r="R242" s="363"/>
      <c r="S242" s="363"/>
      <c r="T242" s="363"/>
      <c r="U242" s="363"/>
      <c r="V242" s="363"/>
      <c r="W242" s="363"/>
    </row>
    <row r="243" spans="1:23" ht="19.5" thickBot="1">
      <c r="B243" s="375" t="s">
        <v>225</v>
      </c>
      <c r="C243" s="376"/>
      <c r="D243" s="376"/>
      <c r="E243" s="377"/>
      <c r="F243" s="388">
        <f>MAX('&lt;見本&gt;入力シート'!M121:T140)</f>
        <v>46054</v>
      </c>
      <c r="G243" s="388"/>
      <c r="H243" s="388"/>
      <c r="I243" s="388"/>
      <c r="J243" s="388"/>
      <c r="K243" s="388"/>
      <c r="L243" s="389"/>
    </row>
    <row r="244" spans="1:23" ht="19.5" thickBot="1">
      <c r="B244" s="198" t="s">
        <v>226</v>
      </c>
      <c r="C244" s="199"/>
      <c r="D244" s="199"/>
      <c r="E244" s="371"/>
      <c r="F244" s="372" t="s">
        <v>233</v>
      </c>
      <c r="G244" s="373"/>
      <c r="H244" s="373"/>
      <c r="I244" s="373"/>
      <c r="J244" s="373"/>
      <c r="K244" s="373"/>
      <c r="L244" s="374"/>
      <c r="M244" s="198" t="s">
        <v>228</v>
      </c>
      <c r="N244" s="199"/>
      <c r="O244" s="199"/>
      <c r="P244" s="371"/>
      <c r="Q244" s="372" t="s">
        <v>190</v>
      </c>
      <c r="R244" s="373"/>
      <c r="S244" s="373"/>
      <c r="T244" s="373"/>
      <c r="U244" s="373"/>
      <c r="V244" s="373"/>
      <c r="W244" s="374"/>
    </row>
    <row r="245" spans="1:23" ht="19.5" thickBot="1">
      <c r="B245" s="198" t="s">
        <v>229</v>
      </c>
      <c r="C245" s="199"/>
      <c r="D245" s="199"/>
      <c r="E245" s="371"/>
      <c r="F245" s="372" t="s">
        <v>230</v>
      </c>
      <c r="G245" s="373"/>
      <c r="H245" s="373"/>
      <c r="I245" s="373"/>
      <c r="J245" s="373"/>
      <c r="K245" s="373"/>
      <c r="L245" s="374"/>
      <c r="M245" s="198" t="s">
        <v>231</v>
      </c>
      <c r="N245" s="199"/>
      <c r="O245" s="199"/>
      <c r="P245" s="371"/>
      <c r="Q245" s="372" t="s">
        <v>197</v>
      </c>
      <c r="R245" s="373"/>
      <c r="S245" s="373"/>
      <c r="T245" s="373"/>
      <c r="U245" s="373"/>
      <c r="V245" s="373"/>
      <c r="W245" s="374"/>
    </row>
  </sheetData>
  <sheetProtection sheet="1" objects="1" scenarios="1" selectLockedCells="1" selectUnlockedCells="1"/>
  <protectedRanges>
    <protectedRange sqref="AO21:AY50" name="範囲2"/>
  </protectedRanges>
  <mergeCells count="1469">
    <mergeCell ref="B40:C40"/>
    <mergeCell ref="D40:H40"/>
    <mergeCell ref="I40:L40"/>
    <mergeCell ref="M40:Q40"/>
    <mergeCell ref="R40:V40"/>
    <mergeCell ref="W40:AE40"/>
    <mergeCell ref="AF40:AN40"/>
    <mergeCell ref="AO40:AY40"/>
    <mergeCell ref="B37:C37"/>
    <mergeCell ref="D37:H37"/>
    <mergeCell ref="I37:L37"/>
    <mergeCell ref="M37:Q37"/>
    <mergeCell ref="R37:V37"/>
    <mergeCell ref="W37:AE37"/>
    <mergeCell ref="AF37:AN37"/>
    <mergeCell ref="AO37:AY37"/>
    <mergeCell ref="B38:C38"/>
    <mergeCell ref="D38:H38"/>
    <mergeCell ref="I38:L38"/>
    <mergeCell ref="M38:Q38"/>
    <mergeCell ref="R38:V38"/>
    <mergeCell ref="W38:AE38"/>
    <mergeCell ref="AF38:AN38"/>
    <mergeCell ref="AO38:AY38"/>
    <mergeCell ref="B39:C39"/>
    <mergeCell ref="D39:H39"/>
    <mergeCell ref="I39:L39"/>
    <mergeCell ref="M39:Q39"/>
    <mergeCell ref="R39:V39"/>
    <mergeCell ref="W39:AE39"/>
    <mergeCell ref="AF39:AN39"/>
    <mergeCell ref="AO39:AY39"/>
    <mergeCell ref="B34:C34"/>
    <mergeCell ref="D34:H34"/>
    <mergeCell ref="I34:L34"/>
    <mergeCell ref="M34:Q34"/>
    <mergeCell ref="R34:V34"/>
    <mergeCell ref="W34:AE34"/>
    <mergeCell ref="AF34:AN34"/>
    <mergeCell ref="AO34:AY34"/>
    <mergeCell ref="B35:C35"/>
    <mergeCell ref="D35:H35"/>
    <mergeCell ref="I35:L35"/>
    <mergeCell ref="M35:Q35"/>
    <mergeCell ref="R35:V35"/>
    <mergeCell ref="W35:AE35"/>
    <mergeCell ref="AF35:AN35"/>
    <mergeCell ref="AO35:AY35"/>
    <mergeCell ref="B36:C36"/>
    <mergeCell ref="D36:H36"/>
    <mergeCell ref="I36:L36"/>
    <mergeCell ref="M36:Q36"/>
    <mergeCell ref="R36:V36"/>
    <mergeCell ref="W36:AE36"/>
    <mergeCell ref="AF36:AN36"/>
    <mergeCell ref="AO36:AY36"/>
    <mergeCell ref="R31:V31"/>
    <mergeCell ref="W31:AE31"/>
    <mergeCell ref="AF31:AN31"/>
    <mergeCell ref="AO31:AY31"/>
    <mergeCell ref="B32:C32"/>
    <mergeCell ref="D32:H32"/>
    <mergeCell ref="I32:L32"/>
    <mergeCell ref="M32:Q32"/>
    <mergeCell ref="R32:V32"/>
    <mergeCell ref="W32:AE32"/>
    <mergeCell ref="AF32:AN32"/>
    <mergeCell ref="AO32:AY32"/>
    <mergeCell ref="B33:C33"/>
    <mergeCell ref="D33:H33"/>
    <mergeCell ref="I33:L33"/>
    <mergeCell ref="M33:Q33"/>
    <mergeCell ref="R33:V33"/>
    <mergeCell ref="W33:AE33"/>
    <mergeCell ref="AF33:AN33"/>
    <mergeCell ref="AO33:AY33"/>
    <mergeCell ref="AO48:AY48"/>
    <mergeCell ref="AO49:AY49"/>
    <mergeCell ref="AO50:AY50"/>
    <mergeCell ref="AO21:AY21"/>
    <mergeCell ref="AO22:AY22"/>
    <mergeCell ref="AO23:AY23"/>
    <mergeCell ref="AO24:AY24"/>
    <mergeCell ref="AO25:AY25"/>
    <mergeCell ref="AO26:AY26"/>
    <mergeCell ref="AO27:AY27"/>
    <mergeCell ref="AO28:AY28"/>
    <mergeCell ref="AO29:AY29"/>
    <mergeCell ref="AO30:AY30"/>
    <mergeCell ref="AO41:AY41"/>
    <mergeCell ref="AO42:AY42"/>
    <mergeCell ref="AO43:AY43"/>
    <mergeCell ref="AO44:AY44"/>
    <mergeCell ref="AO45:AY45"/>
    <mergeCell ref="AO46:AY46"/>
    <mergeCell ref="AO47:AY47"/>
    <mergeCell ref="B194:C194"/>
    <mergeCell ref="D194:N194"/>
    <mergeCell ref="O194:Q194"/>
    <mergeCell ref="R194:T194"/>
    <mergeCell ref="U194:X194"/>
    <mergeCell ref="Y194:AB194"/>
    <mergeCell ref="AC194:AF194"/>
    <mergeCell ref="AG194:AJ194"/>
    <mergeCell ref="AK194:AN194"/>
    <mergeCell ref="AO194:AR194"/>
    <mergeCell ref="AS194:AV194"/>
    <mergeCell ref="AW194:AZ194"/>
    <mergeCell ref="B192:C192"/>
    <mergeCell ref="D192:N192"/>
    <mergeCell ref="O192:Q192"/>
    <mergeCell ref="R192:T192"/>
    <mergeCell ref="AG189:AJ189"/>
    <mergeCell ref="AK189:AN189"/>
    <mergeCell ref="AO189:AR189"/>
    <mergeCell ref="AS189:AV189"/>
    <mergeCell ref="AW189:AZ189"/>
    <mergeCell ref="Y190:AB190"/>
    <mergeCell ref="AC190:AF190"/>
    <mergeCell ref="AG190:AJ190"/>
    <mergeCell ref="AK190:AN190"/>
    <mergeCell ref="AO190:AR190"/>
    <mergeCell ref="AS190:AV190"/>
    <mergeCell ref="AW190:AZ190"/>
    <mergeCell ref="B191:C191"/>
    <mergeCell ref="D191:N191"/>
    <mergeCell ref="O191:Q191"/>
    <mergeCell ref="R191:T191"/>
    <mergeCell ref="AS188:AV188"/>
    <mergeCell ref="AW188:AZ188"/>
    <mergeCell ref="O185:Q185"/>
    <mergeCell ref="R185:T185"/>
    <mergeCell ref="U185:X185"/>
    <mergeCell ref="Y185:AB185"/>
    <mergeCell ref="B193:C193"/>
    <mergeCell ref="D193:N193"/>
    <mergeCell ref="O193:Q193"/>
    <mergeCell ref="R193:T193"/>
    <mergeCell ref="U193:X193"/>
    <mergeCell ref="Y193:AB193"/>
    <mergeCell ref="AC193:AF193"/>
    <mergeCell ref="AG193:AJ193"/>
    <mergeCell ref="U191:X191"/>
    <mergeCell ref="Y191:AB191"/>
    <mergeCell ref="AC191:AF191"/>
    <mergeCell ref="AG191:AJ191"/>
    <mergeCell ref="AK191:AN191"/>
    <mergeCell ref="AO191:AR191"/>
    <mergeCell ref="AS191:AV191"/>
    <mergeCell ref="AW191:AZ191"/>
    <mergeCell ref="AK193:AN193"/>
    <mergeCell ref="AO193:AR193"/>
    <mergeCell ref="AS193:AV193"/>
    <mergeCell ref="AW193:AZ193"/>
    <mergeCell ref="B190:C190"/>
    <mergeCell ref="D190:N190"/>
    <mergeCell ref="O190:Q190"/>
    <mergeCell ref="R190:T190"/>
    <mergeCell ref="U190:X190"/>
    <mergeCell ref="U192:X192"/>
    <mergeCell ref="Y192:AB192"/>
    <mergeCell ref="AC192:AF192"/>
    <mergeCell ref="AG192:AJ192"/>
    <mergeCell ref="AK192:AN192"/>
    <mergeCell ref="AO192:AR192"/>
    <mergeCell ref="AS192:AV192"/>
    <mergeCell ref="AW192:AZ192"/>
    <mergeCell ref="R179:T179"/>
    <mergeCell ref="U179:X179"/>
    <mergeCell ref="Y179:AB179"/>
    <mergeCell ref="AC179:AF179"/>
    <mergeCell ref="AG179:AJ179"/>
    <mergeCell ref="AK179:AN179"/>
    <mergeCell ref="AO179:AR179"/>
    <mergeCell ref="AS179:AV179"/>
    <mergeCell ref="AW179:AZ179"/>
    <mergeCell ref="U183:X183"/>
    <mergeCell ref="O183:T183"/>
    <mergeCell ref="AS184:AV184"/>
    <mergeCell ref="AG186:AJ186"/>
    <mergeCell ref="AK186:AN186"/>
    <mergeCell ref="AO186:AR186"/>
    <mergeCell ref="AS186:AV186"/>
    <mergeCell ref="AW186:AZ186"/>
    <mergeCell ref="AC185:AF185"/>
    <mergeCell ref="AG185:AJ185"/>
    <mergeCell ref="AK185:AN185"/>
    <mergeCell ref="AO185:AR185"/>
    <mergeCell ref="AS185:AV185"/>
    <mergeCell ref="AW185:AZ185"/>
    <mergeCell ref="AO188:AR188"/>
    <mergeCell ref="AW184:AZ184"/>
    <mergeCell ref="AW159:BD159"/>
    <mergeCell ref="U159:X159"/>
    <mergeCell ref="O159:T159"/>
    <mergeCell ref="BA176:BD176"/>
    <mergeCell ref="B177:C177"/>
    <mergeCell ref="D177:N177"/>
    <mergeCell ref="O177:Q177"/>
    <mergeCell ref="R177:T177"/>
    <mergeCell ref="U177:X177"/>
    <mergeCell ref="Y177:AB177"/>
    <mergeCell ref="AC177:AF177"/>
    <mergeCell ref="AG177:AJ177"/>
    <mergeCell ref="AK177:AN177"/>
    <mergeCell ref="AO177:AR177"/>
    <mergeCell ref="AS177:AV177"/>
    <mergeCell ref="AW177:AZ177"/>
    <mergeCell ref="BA177:BD177"/>
    <mergeCell ref="AS165:AV165"/>
    <mergeCell ref="AW165:AZ165"/>
    <mergeCell ref="BA165:BD165"/>
    <mergeCell ref="BA164:BD164"/>
    <mergeCell ref="AC165:AF165"/>
    <mergeCell ref="AG165:AJ165"/>
    <mergeCell ref="AK165:AN165"/>
    <mergeCell ref="AC164:AF164"/>
    <mergeCell ref="AG164:AJ164"/>
    <mergeCell ref="AK164:AN164"/>
    <mergeCell ref="AO164:AR164"/>
    <mergeCell ref="AS164:AV164"/>
    <mergeCell ref="AW164:AZ164"/>
    <mergeCell ref="AO161:AR161"/>
    <mergeCell ref="AS161:AV161"/>
    <mergeCell ref="B245:E245"/>
    <mergeCell ref="F245:L245"/>
    <mergeCell ref="M245:P245"/>
    <mergeCell ref="Q245:W245"/>
    <mergeCell ref="A242:W242"/>
    <mergeCell ref="B243:E243"/>
    <mergeCell ref="F243:L243"/>
    <mergeCell ref="B244:E244"/>
    <mergeCell ref="F244:L244"/>
    <mergeCell ref="M244:P244"/>
    <mergeCell ref="Q244:W244"/>
    <mergeCell ref="B239:E239"/>
    <mergeCell ref="F239:L239"/>
    <mergeCell ref="M239:P239"/>
    <mergeCell ref="Q239:W239"/>
    <mergeCell ref="B240:E240"/>
    <mergeCell ref="F240:L240"/>
    <mergeCell ref="M240:P240"/>
    <mergeCell ref="Q240:W240"/>
    <mergeCell ref="B235:E235"/>
    <mergeCell ref="F235:L235"/>
    <mergeCell ref="M235:P235"/>
    <mergeCell ref="Q235:W235"/>
    <mergeCell ref="A237:W237"/>
    <mergeCell ref="B238:E238"/>
    <mergeCell ref="F238:L238"/>
    <mergeCell ref="B233:E233"/>
    <mergeCell ref="F233:L233"/>
    <mergeCell ref="B234:E234"/>
    <mergeCell ref="F234:L234"/>
    <mergeCell ref="M234:P234"/>
    <mergeCell ref="Q234:W234"/>
    <mergeCell ref="D230:O230"/>
    <mergeCell ref="P230:Y230"/>
    <mergeCell ref="Z230:AI230"/>
    <mergeCell ref="D231:O231"/>
    <mergeCell ref="P231:Y231"/>
    <mergeCell ref="Z231:AI231"/>
    <mergeCell ref="D228:O228"/>
    <mergeCell ref="P228:Y228"/>
    <mergeCell ref="Z228:AI228"/>
    <mergeCell ref="D229:O229"/>
    <mergeCell ref="P229:Y229"/>
    <mergeCell ref="Z229:AI229"/>
    <mergeCell ref="D226:O226"/>
    <mergeCell ref="P226:Y226"/>
    <mergeCell ref="Z226:AI226"/>
    <mergeCell ref="D227:O227"/>
    <mergeCell ref="P227:Y227"/>
    <mergeCell ref="Z227:AI227"/>
    <mergeCell ref="D224:O224"/>
    <mergeCell ref="P224:Y224"/>
    <mergeCell ref="Z224:AI224"/>
    <mergeCell ref="D225:O225"/>
    <mergeCell ref="P225:Y225"/>
    <mergeCell ref="Z225:AI225"/>
    <mergeCell ref="Z221:AI221"/>
    <mergeCell ref="D222:O222"/>
    <mergeCell ref="P222:Y222"/>
    <mergeCell ref="Z222:AI222"/>
    <mergeCell ref="D223:O223"/>
    <mergeCell ref="P223:Y223"/>
    <mergeCell ref="Z223:AI223"/>
    <mergeCell ref="C217:F217"/>
    <mergeCell ref="G217:M217"/>
    <mergeCell ref="N217:Q217"/>
    <mergeCell ref="R217:X217"/>
    <mergeCell ref="A220:N220"/>
    <mergeCell ref="D221:O221"/>
    <mergeCell ref="P221:Y221"/>
    <mergeCell ref="AP212:AT212"/>
    <mergeCell ref="AU212:BA212"/>
    <mergeCell ref="A214:E214"/>
    <mergeCell ref="B216:F216"/>
    <mergeCell ref="G216:M216"/>
    <mergeCell ref="N216:Q216"/>
    <mergeCell ref="R216:X216"/>
    <mergeCell ref="C212:J212"/>
    <mergeCell ref="K212:R212"/>
    <mergeCell ref="S212:W212"/>
    <mergeCell ref="X212:AB212"/>
    <mergeCell ref="AC212:AJ212"/>
    <mergeCell ref="AK212:AO212"/>
    <mergeCell ref="AP210:AT210"/>
    <mergeCell ref="AU210:BA210"/>
    <mergeCell ref="C211:J211"/>
    <mergeCell ref="K211:R211"/>
    <mergeCell ref="S211:W211"/>
    <mergeCell ref="X211:AB211"/>
    <mergeCell ref="AC211:AJ211"/>
    <mergeCell ref="AK211:AO211"/>
    <mergeCell ref="AP211:AT211"/>
    <mergeCell ref="AU211:BA211"/>
    <mergeCell ref="C208:J208"/>
    <mergeCell ref="K208:BA208"/>
    <mergeCell ref="C209:J209"/>
    <mergeCell ref="K209:BA209"/>
    <mergeCell ref="C210:J210"/>
    <mergeCell ref="K210:R210"/>
    <mergeCell ref="S210:W210"/>
    <mergeCell ref="X210:AB210"/>
    <mergeCell ref="AC210:AJ210"/>
    <mergeCell ref="AK210:AO210"/>
    <mergeCell ref="B199:K199"/>
    <mergeCell ref="L199:AZ199"/>
    <mergeCell ref="B200:K200"/>
    <mergeCell ref="L200:AZ200"/>
    <mergeCell ref="AW187:AZ187"/>
    <mergeCell ref="B188:C188"/>
    <mergeCell ref="D188:N188"/>
    <mergeCell ref="O188:Q188"/>
    <mergeCell ref="R188:T188"/>
    <mergeCell ref="U188:X188"/>
    <mergeCell ref="Y188:AB188"/>
    <mergeCell ref="AC188:AF188"/>
    <mergeCell ref="AG188:AJ188"/>
    <mergeCell ref="AK188:AN188"/>
    <mergeCell ref="Y187:AB187"/>
    <mergeCell ref="AC187:AF187"/>
    <mergeCell ref="AG187:AJ187"/>
    <mergeCell ref="AK187:AN187"/>
    <mergeCell ref="AO187:AR187"/>
    <mergeCell ref="AS187:AV187"/>
    <mergeCell ref="B187:C187"/>
    <mergeCell ref="D187:N187"/>
    <mergeCell ref="O187:Q187"/>
    <mergeCell ref="R187:T187"/>
    <mergeCell ref="U187:X187"/>
    <mergeCell ref="B189:C189"/>
    <mergeCell ref="D189:N189"/>
    <mergeCell ref="O189:Q189"/>
    <mergeCell ref="R189:T189"/>
    <mergeCell ref="U189:X189"/>
    <mergeCell ref="Y189:AB189"/>
    <mergeCell ref="AC189:AF189"/>
    <mergeCell ref="AW178:AZ178"/>
    <mergeCell ref="BA178:BD178"/>
    <mergeCell ref="B179:C179"/>
    <mergeCell ref="D179:N179"/>
    <mergeCell ref="O179:Q179"/>
    <mergeCell ref="BH176:BI176"/>
    <mergeCell ref="C182:M182"/>
    <mergeCell ref="B184:C184"/>
    <mergeCell ref="D184:N184"/>
    <mergeCell ref="O184:Q184"/>
    <mergeCell ref="R184:T184"/>
    <mergeCell ref="U184:X184"/>
    <mergeCell ref="AC176:AF176"/>
    <mergeCell ref="AG176:AJ176"/>
    <mergeCell ref="AK176:AN176"/>
    <mergeCell ref="AO176:AR176"/>
    <mergeCell ref="AS176:AV176"/>
    <mergeCell ref="AW176:AZ176"/>
    <mergeCell ref="BA179:BD179"/>
    <mergeCell ref="B180:C180"/>
    <mergeCell ref="D180:N180"/>
    <mergeCell ref="O180:Q180"/>
    <mergeCell ref="R180:T180"/>
    <mergeCell ref="U180:X180"/>
    <mergeCell ref="Y180:AB180"/>
    <mergeCell ref="AC180:AF180"/>
    <mergeCell ref="AG180:AJ180"/>
    <mergeCell ref="AK180:AN180"/>
    <mergeCell ref="AO180:AR180"/>
    <mergeCell ref="AS180:AV180"/>
    <mergeCell ref="AW180:AZ180"/>
    <mergeCell ref="BA180:BD180"/>
    <mergeCell ref="B186:C186"/>
    <mergeCell ref="D186:N186"/>
    <mergeCell ref="O186:Q186"/>
    <mergeCell ref="R186:T186"/>
    <mergeCell ref="U186:X186"/>
    <mergeCell ref="Y186:AB186"/>
    <mergeCell ref="AC186:AF186"/>
    <mergeCell ref="B185:C185"/>
    <mergeCell ref="D185:N185"/>
    <mergeCell ref="D178:N178"/>
    <mergeCell ref="O178:Q178"/>
    <mergeCell ref="R178:T178"/>
    <mergeCell ref="U178:X178"/>
    <mergeCell ref="Y178:AB178"/>
    <mergeCell ref="AC178:AF178"/>
    <mergeCell ref="AG178:AJ178"/>
    <mergeCell ref="AO165:AR165"/>
    <mergeCell ref="AK178:AN178"/>
    <mergeCell ref="AO178:AR178"/>
    <mergeCell ref="B178:C178"/>
    <mergeCell ref="B176:C176"/>
    <mergeCell ref="D176:N176"/>
    <mergeCell ref="O176:Q176"/>
    <mergeCell ref="R176:T176"/>
    <mergeCell ref="U176:X176"/>
    <mergeCell ref="Y176:AB176"/>
    <mergeCell ref="B165:C165"/>
    <mergeCell ref="D165:N165"/>
    <mergeCell ref="O165:Q165"/>
    <mergeCell ref="R165:T165"/>
    <mergeCell ref="U165:X165"/>
    <mergeCell ref="Y165:AB165"/>
    <mergeCell ref="Y184:AB184"/>
    <mergeCell ref="AC184:AF184"/>
    <mergeCell ref="AG184:AJ184"/>
    <mergeCell ref="AK184:AN184"/>
    <mergeCell ref="AO184:AR184"/>
    <mergeCell ref="AS178:AV178"/>
    <mergeCell ref="AO163:AR163"/>
    <mergeCell ref="AS163:AV163"/>
    <mergeCell ref="AW163:AZ163"/>
    <mergeCell ref="BA163:BD163"/>
    <mergeCell ref="B164:C164"/>
    <mergeCell ref="D164:N164"/>
    <mergeCell ref="O164:Q164"/>
    <mergeCell ref="R164:T164"/>
    <mergeCell ref="U164:X164"/>
    <mergeCell ref="Y164:AB164"/>
    <mergeCell ref="BA162:BD162"/>
    <mergeCell ref="B163:C163"/>
    <mergeCell ref="D163:N163"/>
    <mergeCell ref="O163:Q163"/>
    <mergeCell ref="R163:T163"/>
    <mergeCell ref="U163:X163"/>
    <mergeCell ref="Y163:AB163"/>
    <mergeCell ref="AC163:AF163"/>
    <mergeCell ref="AG163:AJ163"/>
    <mergeCell ref="AK163:AN163"/>
    <mergeCell ref="AC162:AF162"/>
    <mergeCell ref="AG162:AJ162"/>
    <mergeCell ref="AK162:AN162"/>
    <mergeCell ref="AO162:AR162"/>
    <mergeCell ref="AS162:AV162"/>
    <mergeCell ref="AW162:AZ162"/>
    <mergeCell ref="AW161:AZ161"/>
    <mergeCell ref="BA161:BD161"/>
    <mergeCell ref="B162:C162"/>
    <mergeCell ref="D162:N162"/>
    <mergeCell ref="O162:Q162"/>
    <mergeCell ref="R162:T162"/>
    <mergeCell ref="U162:X162"/>
    <mergeCell ref="Y162:AB162"/>
    <mergeCell ref="BA160:BD160"/>
    <mergeCell ref="B161:C161"/>
    <mergeCell ref="D161:N161"/>
    <mergeCell ref="O161:Q161"/>
    <mergeCell ref="R161:T161"/>
    <mergeCell ref="U161:X161"/>
    <mergeCell ref="Y161:AB161"/>
    <mergeCell ref="AC161:AF161"/>
    <mergeCell ref="AG161:AJ161"/>
    <mergeCell ref="AK161:AN161"/>
    <mergeCell ref="AC160:AF160"/>
    <mergeCell ref="AG160:AJ160"/>
    <mergeCell ref="AK160:AN160"/>
    <mergeCell ref="AO160:AR160"/>
    <mergeCell ref="AS160:AV160"/>
    <mergeCell ref="AW160:AZ160"/>
    <mergeCell ref="B160:C160"/>
    <mergeCell ref="D160:N160"/>
    <mergeCell ref="O160:Q160"/>
    <mergeCell ref="R160:T160"/>
    <mergeCell ref="U160:X160"/>
    <mergeCell ref="Y160:AB160"/>
    <mergeCell ref="N157:R157"/>
    <mergeCell ref="S157:X157"/>
    <mergeCell ref="C158:M158"/>
    <mergeCell ref="B152:C152"/>
    <mergeCell ref="D152:L152"/>
    <mergeCell ref="M152:Q152"/>
    <mergeCell ref="R152:AP152"/>
    <mergeCell ref="B153:C153"/>
    <mergeCell ref="D153:L153"/>
    <mergeCell ref="M153:Q153"/>
    <mergeCell ref="R153:AP153"/>
    <mergeCell ref="B150:C150"/>
    <mergeCell ref="D150:L150"/>
    <mergeCell ref="M150:Q150"/>
    <mergeCell ref="R150:AP150"/>
    <mergeCell ref="B151:C151"/>
    <mergeCell ref="D151:L151"/>
    <mergeCell ref="M151:Q151"/>
    <mergeCell ref="R151:AP151"/>
    <mergeCell ref="B157:M157"/>
    <mergeCell ref="B148:C148"/>
    <mergeCell ref="D148:L148"/>
    <mergeCell ref="M148:Q148"/>
    <mergeCell ref="R148:AP148"/>
    <mergeCell ref="B149:C149"/>
    <mergeCell ref="D149:L149"/>
    <mergeCell ref="M149:Q149"/>
    <mergeCell ref="R149:AP149"/>
    <mergeCell ref="B146:C146"/>
    <mergeCell ref="D146:L146"/>
    <mergeCell ref="M146:Q146"/>
    <mergeCell ref="R146:AP146"/>
    <mergeCell ref="B147:C147"/>
    <mergeCell ref="D147:L147"/>
    <mergeCell ref="M147:Q147"/>
    <mergeCell ref="R147:AP147"/>
    <mergeCell ref="B144:C144"/>
    <mergeCell ref="D144:L144"/>
    <mergeCell ref="M144:Q144"/>
    <mergeCell ref="R144:AP144"/>
    <mergeCell ref="B145:C145"/>
    <mergeCell ref="D145:L145"/>
    <mergeCell ref="M145:Q145"/>
    <mergeCell ref="R145:AP145"/>
    <mergeCell ref="AJ140:AQ140"/>
    <mergeCell ref="AW140:AX140"/>
    <mergeCell ref="B143:C143"/>
    <mergeCell ref="D143:L143"/>
    <mergeCell ref="M143:Q143"/>
    <mergeCell ref="R143:AP143"/>
    <mergeCell ref="AE139:AI139"/>
    <mergeCell ref="AJ139:AQ139"/>
    <mergeCell ref="AW139:AX139"/>
    <mergeCell ref="B140:C140"/>
    <mergeCell ref="D140:H140"/>
    <mergeCell ref="I140:L140"/>
    <mergeCell ref="M140:T140"/>
    <mergeCell ref="U140:Y140"/>
    <mergeCell ref="Z140:AD140"/>
    <mergeCell ref="AE140:AI140"/>
    <mergeCell ref="B139:C139"/>
    <mergeCell ref="D139:H139"/>
    <mergeCell ref="I139:L139"/>
    <mergeCell ref="M139:T139"/>
    <mergeCell ref="U139:Y139"/>
    <mergeCell ref="Z139:AD139"/>
    <mergeCell ref="AW137:AX137"/>
    <mergeCell ref="B138:C138"/>
    <mergeCell ref="D138:H138"/>
    <mergeCell ref="I138:L138"/>
    <mergeCell ref="M138:T138"/>
    <mergeCell ref="U138:Y138"/>
    <mergeCell ref="Z138:AD138"/>
    <mergeCell ref="AE138:AI138"/>
    <mergeCell ref="AJ138:AQ138"/>
    <mergeCell ref="AW138:AX138"/>
    <mergeCell ref="AJ136:AQ136"/>
    <mergeCell ref="AW136:AX136"/>
    <mergeCell ref="B137:C137"/>
    <mergeCell ref="D137:H137"/>
    <mergeCell ref="I137:L137"/>
    <mergeCell ref="M137:T137"/>
    <mergeCell ref="U137:Y137"/>
    <mergeCell ref="Z137:AD137"/>
    <mergeCell ref="AE137:AI137"/>
    <mergeCell ref="AJ137:AQ137"/>
    <mergeCell ref="AE135:AI135"/>
    <mergeCell ref="AJ135:AQ135"/>
    <mergeCell ref="AW135:AX135"/>
    <mergeCell ref="B136:C136"/>
    <mergeCell ref="D136:H136"/>
    <mergeCell ref="I136:L136"/>
    <mergeCell ref="M136:T136"/>
    <mergeCell ref="U136:Y136"/>
    <mergeCell ref="Z136:AD136"/>
    <mergeCell ref="AE136:AI136"/>
    <mergeCell ref="B135:C135"/>
    <mergeCell ref="D135:H135"/>
    <mergeCell ref="I135:L135"/>
    <mergeCell ref="M135:T135"/>
    <mergeCell ref="U135:Y135"/>
    <mergeCell ref="Z135:AD135"/>
    <mergeCell ref="AW123:AX123"/>
    <mergeCell ref="B134:C134"/>
    <mergeCell ref="D134:H134"/>
    <mergeCell ref="I134:L134"/>
    <mergeCell ref="M134:T134"/>
    <mergeCell ref="U134:Y134"/>
    <mergeCell ref="Z134:AD134"/>
    <mergeCell ref="AE134:AI134"/>
    <mergeCell ref="AJ134:AQ134"/>
    <mergeCell ref="AW134:AX134"/>
    <mergeCell ref="B129:C129"/>
    <mergeCell ref="D129:H129"/>
    <mergeCell ref="I129:L129"/>
    <mergeCell ref="M129:T129"/>
    <mergeCell ref="U129:Y129"/>
    <mergeCell ref="Z129:AD129"/>
    <mergeCell ref="AJ122:AQ122"/>
    <mergeCell ref="AW122:AX122"/>
    <mergeCell ref="B123:C123"/>
    <mergeCell ref="D123:H123"/>
    <mergeCell ref="I123:L123"/>
    <mergeCell ref="M123:T123"/>
    <mergeCell ref="U123:Y123"/>
    <mergeCell ref="Z123:AD123"/>
    <mergeCell ref="AE123:AI123"/>
    <mergeCell ref="AJ123:AQ123"/>
    <mergeCell ref="AE121:AI121"/>
    <mergeCell ref="AJ121:AQ121"/>
    <mergeCell ref="AW121:AX121"/>
    <mergeCell ref="B122:C122"/>
    <mergeCell ref="D122:H122"/>
    <mergeCell ref="I122:L122"/>
    <mergeCell ref="M122:T122"/>
    <mergeCell ref="U122:Y122"/>
    <mergeCell ref="Z122:AD122"/>
    <mergeCell ref="AE122:AI122"/>
    <mergeCell ref="Z120:AD120"/>
    <mergeCell ref="AE120:AI120"/>
    <mergeCell ref="AJ120:AQ120"/>
    <mergeCell ref="AW120:AX120"/>
    <mergeCell ref="B121:C121"/>
    <mergeCell ref="D121:H121"/>
    <mergeCell ref="I121:L121"/>
    <mergeCell ref="M121:T121"/>
    <mergeCell ref="U121:Y121"/>
    <mergeCell ref="Z121:AD121"/>
    <mergeCell ref="AM117:AQ117"/>
    <mergeCell ref="AR117:AV117"/>
    <mergeCell ref="AW117:BA117"/>
    <mergeCell ref="BB117:BF117"/>
    <mergeCell ref="B120:C120"/>
    <mergeCell ref="D120:H120"/>
    <mergeCell ref="I120:L120"/>
    <mergeCell ref="M120:T120"/>
    <mergeCell ref="U120:Y120"/>
    <mergeCell ref="C119:Y119"/>
    <mergeCell ref="AM116:AQ116"/>
    <mergeCell ref="AR116:AV116"/>
    <mergeCell ref="AW116:BA116"/>
    <mergeCell ref="BB116:BF116"/>
    <mergeCell ref="B117:C117"/>
    <mergeCell ref="D117:L117"/>
    <mergeCell ref="M117:T117"/>
    <mergeCell ref="U117:AB117"/>
    <mergeCell ref="AC117:AG117"/>
    <mergeCell ref="AH117:AL117"/>
    <mergeCell ref="AM115:AQ115"/>
    <mergeCell ref="AR115:AV115"/>
    <mergeCell ref="AW115:BA115"/>
    <mergeCell ref="BB115:BF115"/>
    <mergeCell ref="B116:C116"/>
    <mergeCell ref="D116:L116"/>
    <mergeCell ref="M116:T116"/>
    <mergeCell ref="U116:AB116"/>
    <mergeCell ref="AC116:AG116"/>
    <mergeCell ref="AH116:AL116"/>
    <mergeCell ref="AM114:AQ114"/>
    <mergeCell ref="AR114:AV114"/>
    <mergeCell ref="AW114:BA114"/>
    <mergeCell ref="BB114:BF114"/>
    <mergeCell ref="B115:C115"/>
    <mergeCell ref="D115:L115"/>
    <mergeCell ref="M115:T115"/>
    <mergeCell ref="U115:AB115"/>
    <mergeCell ref="AC115:AG115"/>
    <mergeCell ref="AH115:AL115"/>
    <mergeCell ref="AM113:AQ113"/>
    <mergeCell ref="AR113:AV113"/>
    <mergeCell ref="AW113:BA113"/>
    <mergeCell ref="BB113:BF113"/>
    <mergeCell ref="B114:C114"/>
    <mergeCell ref="D114:L114"/>
    <mergeCell ref="M114:T114"/>
    <mergeCell ref="U114:AB114"/>
    <mergeCell ref="AC114:AG114"/>
    <mergeCell ref="AH114:AL114"/>
    <mergeCell ref="AM112:AQ112"/>
    <mergeCell ref="AR112:AV112"/>
    <mergeCell ref="AW112:BA112"/>
    <mergeCell ref="BB112:BF112"/>
    <mergeCell ref="B113:C113"/>
    <mergeCell ref="D113:L113"/>
    <mergeCell ref="M113:T113"/>
    <mergeCell ref="U113:AB113"/>
    <mergeCell ref="AC113:AG113"/>
    <mergeCell ref="AH113:AL113"/>
    <mergeCell ref="AM111:AQ111"/>
    <mergeCell ref="AR111:AV111"/>
    <mergeCell ref="AW111:BA111"/>
    <mergeCell ref="BB111:BF111"/>
    <mergeCell ref="B112:C112"/>
    <mergeCell ref="D112:L112"/>
    <mergeCell ref="M112:T112"/>
    <mergeCell ref="U112:AB112"/>
    <mergeCell ref="AC112:AG112"/>
    <mergeCell ref="AH112:AL112"/>
    <mergeCell ref="AM110:AQ110"/>
    <mergeCell ref="AR110:AV110"/>
    <mergeCell ref="AW110:BA110"/>
    <mergeCell ref="BB110:BF110"/>
    <mergeCell ref="B111:C111"/>
    <mergeCell ref="D111:L111"/>
    <mergeCell ref="M111:T111"/>
    <mergeCell ref="U111:AB111"/>
    <mergeCell ref="AC111:AG111"/>
    <mergeCell ref="AH111:AL111"/>
    <mergeCell ref="AM109:AQ109"/>
    <mergeCell ref="AR109:AV109"/>
    <mergeCell ref="AW109:BA109"/>
    <mergeCell ref="BB109:BF109"/>
    <mergeCell ref="B110:C110"/>
    <mergeCell ref="D110:L110"/>
    <mergeCell ref="M110:T110"/>
    <mergeCell ref="U110:AB110"/>
    <mergeCell ref="AC110:AG110"/>
    <mergeCell ref="AH110:AL110"/>
    <mergeCell ref="AM108:AQ108"/>
    <mergeCell ref="AR108:AV108"/>
    <mergeCell ref="AW108:BA108"/>
    <mergeCell ref="BB108:BF108"/>
    <mergeCell ref="B109:C109"/>
    <mergeCell ref="D109:L109"/>
    <mergeCell ref="M109:T109"/>
    <mergeCell ref="U109:AB109"/>
    <mergeCell ref="AC109:AG109"/>
    <mergeCell ref="AH109:AL109"/>
    <mergeCell ref="B108:C108"/>
    <mergeCell ref="D108:L108"/>
    <mergeCell ref="M108:T108"/>
    <mergeCell ref="U108:AB108"/>
    <mergeCell ref="AC108:AG108"/>
    <mergeCell ref="AH108:AL108"/>
    <mergeCell ref="AC107:AG107"/>
    <mergeCell ref="AH107:AL107"/>
    <mergeCell ref="AM107:AQ107"/>
    <mergeCell ref="AR107:AV107"/>
    <mergeCell ref="AW107:BA107"/>
    <mergeCell ref="BB107:BF107"/>
    <mergeCell ref="C106:Y106"/>
    <mergeCell ref="B107:C107"/>
    <mergeCell ref="D107:L107"/>
    <mergeCell ref="M107:T107"/>
    <mergeCell ref="U107:AB107"/>
    <mergeCell ref="AL99:AP99"/>
    <mergeCell ref="AQ99:AZ99"/>
    <mergeCell ref="L100:N101"/>
    <mergeCell ref="O100:Q101"/>
    <mergeCell ref="R100:T101"/>
    <mergeCell ref="U100:AZ101"/>
    <mergeCell ref="AQ96:AZ96"/>
    <mergeCell ref="L97:N98"/>
    <mergeCell ref="O97:Q98"/>
    <mergeCell ref="R97:T98"/>
    <mergeCell ref="U97:AZ98"/>
    <mergeCell ref="B105:I105"/>
    <mergeCell ref="A99:A101"/>
    <mergeCell ref="B99:K101"/>
    <mergeCell ref="A96:A98"/>
    <mergeCell ref="B96:K98"/>
    <mergeCell ref="AL96:AP96"/>
    <mergeCell ref="AL93:AP93"/>
    <mergeCell ref="AQ93:AZ93"/>
    <mergeCell ref="L94:N95"/>
    <mergeCell ref="O94:Q95"/>
    <mergeCell ref="R94:T95"/>
    <mergeCell ref="U94:AZ95"/>
    <mergeCell ref="L96:AK96"/>
    <mergeCell ref="L99:AK99"/>
    <mergeCell ref="A87:A89"/>
    <mergeCell ref="B87:K89"/>
    <mergeCell ref="J105:N105"/>
    <mergeCell ref="O105:T105"/>
    <mergeCell ref="L87:AK87"/>
    <mergeCell ref="AQ90:AZ90"/>
    <mergeCell ref="L91:N92"/>
    <mergeCell ref="O91:Q92"/>
    <mergeCell ref="R91:T92"/>
    <mergeCell ref="U91:AZ92"/>
    <mergeCell ref="A93:A95"/>
    <mergeCell ref="B93:K95"/>
    <mergeCell ref="A90:A92"/>
    <mergeCell ref="B90:K92"/>
    <mergeCell ref="AL90:AP90"/>
    <mergeCell ref="AL87:AP87"/>
    <mergeCell ref="AQ87:AZ87"/>
    <mergeCell ref="L88:N89"/>
    <mergeCell ref="O88:Q89"/>
    <mergeCell ref="R88:T89"/>
    <mergeCell ref="U88:AZ89"/>
    <mergeCell ref="L90:AK90"/>
    <mergeCell ref="L93:AK93"/>
    <mergeCell ref="A78:A80"/>
    <mergeCell ref="B78:K80"/>
    <mergeCell ref="AL78:AP78"/>
    <mergeCell ref="L78:AK78"/>
    <mergeCell ref="L81:AK81"/>
    <mergeCell ref="AQ84:AZ84"/>
    <mergeCell ref="L85:N86"/>
    <mergeCell ref="O85:Q86"/>
    <mergeCell ref="R85:T86"/>
    <mergeCell ref="U85:AZ86"/>
    <mergeCell ref="O73:Q74"/>
    <mergeCell ref="R73:T74"/>
    <mergeCell ref="U73:AZ74"/>
    <mergeCell ref="A75:A77"/>
    <mergeCell ref="B75:K77"/>
    <mergeCell ref="AL75:AP75"/>
    <mergeCell ref="AQ75:AZ75"/>
    <mergeCell ref="A84:A86"/>
    <mergeCell ref="B84:K86"/>
    <mergeCell ref="AL84:AP84"/>
    <mergeCell ref="AL81:AP81"/>
    <mergeCell ref="AQ81:AZ81"/>
    <mergeCell ref="L82:N83"/>
    <mergeCell ref="O82:Q83"/>
    <mergeCell ref="R82:T83"/>
    <mergeCell ref="U82:AZ83"/>
    <mergeCell ref="L84:AK84"/>
    <mergeCell ref="L79:N80"/>
    <mergeCell ref="O79:Q80"/>
    <mergeCell ref="R79:T80"/>
    <mergeCell ref="U79:AZ80"/>
    <mergeCell ref="A81:A83"/>
    <mergeCell ref="B81:K83"/>
    <mergeCell ref="B71:K71"/>
    <mergeCell ref="L71:AZ71"/>
    <mergeCell ref="A72:A74"/>
    <mergeCell ref="B72:K74"/>
    <mergeCell ref="AL72:AP72"/>
    <mergeCell ref="AQ72:AZ72"/>
    <mergeCell ref="L73:N74"/>
    <mergeCell ref="L72:AK72"/>
    <mergeCell ref="L75:AK75"/>
    <mergeCell ref="AQ78:AZ78"/>
    <mergeCell ref="Y65:Z65"/>
    <mergeCell ref="AP66:AR66"/>
    <mergeCell ref="AS66:AU66"/>
    <mergeCell ref="AV66:AX66"/>
    <mergeCell ref="AY66:BA66"/>
    <mergeCell ref="BB66:BD66"/>
    <mergeCell ref="BE66:BF66"/>
    <mergeCell ref="Y66:Z66"/>
    <mergeCell ref="AA66:AC66"/>
    <mergeCell ref="AD66:AF66"/>
    <mergeCell ref="AG66:AI66"/>
    <mergeCell ref="AJ66:AL66"/>
    <mergeCell ref="AM66:AO66"/>
    <mergeCell ref="AS65:AU65"/>
    <mergeCell ref="AV65:AX65"/>
    <mergeCell ref="AY65:BA65"/>
    <mergeCell ref="BB65:BD65"/>
    <mergeCell ref="BE65:BF65"/>
    <mergeCell ref="L76:N77"/>
    <mergeCell ref="O76:Q77"/>
    <mergeCell ref="R76:T77"/>
    <mergeCell ref="U76:AZ77"/>
    <mergeCell ref="AS64:AU64"/>
    <mergeCell ref="AV64:AX64"/>
    <mergeCell ref="AY64:BA64"/>
    <mergeCell ref="BB64:BD64"/>
    <mergeCell ref="BE64:BF64"/>
    <mergeCell ref="Y64:Z64"/>
    <mergeCell ref="AA64:AC64"/>
    <mergeCell ref="AD64:AF64"/>
    <mergeCell ref="AG64:AI64"/>
    <mergeCell ref="AJ64:AL64"/>
    <mergeCell ref="AM64:AO64"/>
    <mergeCell ref="AS63:AU63"/>
    <mergeCell ref="AV63:AX63"/>
    <mergeCell ref="AY63:BA63"/>
    <mergeCell ref="BB63:BD63"/>
    <mergeCell ref="BE63:BF63"/>
    <mergeCell ref="B66:C66"/>
    <mergeCell ref="D66:L66"/>
    <mergeCell ref="M66:Q66"/>
    <mergeCell ref="R66:V66"/>
    <mergeCell ref="W66:X66"/>
    <mergeCell ref="AA65:AC65"/>
    <mergeCell ref="AD65:AF65"/>
    <mergeCell ref="AG65:AI65"/>
    <mergeCell ref="AJ65:AL65"/>
    <mergeCell ref="AM65:AO65"/>
    <mergeCell ref="AP65:AR65"/>
    <mergeCell ref="B65:C65"/>
    <mergeCell ref="D65:L65"/>
    <mergeCell ref="M65:Q65"/>
    <mergeCell ref="R65:V65"/>
    <mergeCell ref="W65:X65"/>
    <mergeCell ref="AY62:BA62"/>
    <mergeCell ref="BB62:BD62"/>
    <mergeCell ref="BE62:BF62"/>
    <mergeCell ref="Y62:Z62"/>
    <mergeCell ref="AA62:AC62"/>
    <mergeCell ref="AD62:AF62"/>
    <mergeCell ref="AG62:AI62"/>
    <mergeCell ref="AJ62:AL62"/>
    <mergeCell ref="AM62:AO62"/>
    <mergeCell ref="AS61:AU61"/>
    <mergeCell ref="AV61:AX61"/>
    <mergeCell ref="AY61:BA61"/>
    <mergeCell ref="BB61:BD61"/>
    <mergeCell ref="BE61:BF61"/>
    <mergeCell ref="B64:C64"/>
    <mergeCell ref="D64:L64"/>
    <mergeCell ref="M64:Q64"/>
    <mergeCell ref="R64:V64"/>
    <mergeCell ref="W64:X64"/>
    <mergeCell ref="AA63:AC63"/>
    <mergeCell ref="AD63:AF63"/>
    <mergeCell ref="AG63:AI63"/>
    <mergeCell ref="AJ63:AL63"/>
    <mergeCell ref="AM63:AO63"/>
    <mergeCell ref="AP63:AR63"/>
    <mergeCell ref="B63:C63"/>
    <mergeCell ref="D63:L63"/>
    <mergeCell ref="M63:Q63"/>
    <mergeCell ref="R63:V63"/>
    <mergeCell ref="W63:X63"/>
    <mergeCell ref="Y63:Z63"/>
    <mergeCell ref="AP64:AR64"/>
    <mergeCell ref="BE60:BF60"/>
    <mergeCell ref="Y60:Z60"/>
    <mergeCell ref="AA60:AC60"/>
    <mergeCell ref="AD60:AF60"/>
    <mergeCell ref="AG60:AI60"/>
    <mergeCell ref="AJ60:AL60"/>
    <mergeCell ref="AM60:AO60"/>
    <mergeCell ref="AS59:AU59"/>
    <mergeCell ref="AV59:AX59"/>
    <mergeCell ref="AY59:BA59"/>
    <mergeCell ref="BB59:BD59"/>
    <mergeCell ref="BE59:BF59"/>
    <mergeCell ref="B62:C62"/>
    <mergeCell ref="D62:L62"/>
    <mergeCell ref="M62:Q62"/>
    <mergeCell ref="R62:V62"/>
    <mergeCell ref="W62:X62"/>
    <mergeCell ref="AA61:AC61"/>
    <mergeCell ref="AD61:AF61"/>
    <mergeCell ref="AG61:AI61"/>
    <mergeCell ref="AJ61:AL61"/>
    <mergeCell ref="AM61:AO61"/>
    <mergeCell ref="AP61:AR61"/>
    <mergeCell ref="B61:C61"/>
    <mergeCell ref="D61:L61"/>
    <mergeCell ref="M61:Q61"/>
    <mergeCell ref="R61:V61"/>
    <mergeCell ref="W61:X61"/>
    <mergeCell ref="Y61:Z61"/>
    <mergeCell ref="AP62:AR62"/>
    <mergeCell ref="AS62:AU62"/>
    <mergeCell ref="AV62:AX62"/>
    <mergeCell ref="B60:C60"/>
    <mergeCell ref="D60:L60"/>
    <mergeCell ref="M60:Q60"/>
    <mergeCell ref="R60:V60"/>
    <mergeCell ref="W60:X60"/>
    <mergeCell ref="AA59:AC59"/>
    <mergeCell ref="AD59:AF59"/>
    <mergeCell ref="AG59:AI59"/>
    <mergeCell ref="AJ59:AL59"/>
    <mergeCell ref="AM59:AO59"/>
    <mergeCell ref="AP59:AR59"/>
    <mergeCell ref="AV58:AX58"/>
    <mergeCell ref="AY58:BA58"/>
    <mergeCell ref="BB58:BD58"/>
    <mergeCell ref="BE58:BF58"/>
    <mergeCell ref="B59:C59"/>
    <mergeCell ref="D59:L59"/>
    <mergeCell ref="M59:Q59"/>
    <mergeCell ref="R59:V59"/>
    <mergeCell ref="W59:X59"/>
    <mergeCell ref="Y59:Z59"/>
    <mergeCell ref="AD58:AF58"/>
    <mergeCell ref="AG58:AI58"/>
    <mergeCell ref="AJ58:AL58"/>
    <mergeCell ref="AM58:AO58"/>
    <mergeCell ref="AP58:AR58"/>
    <mergeCell ref="AS58:AU58"/>
    <mergeCell ref="AP60:AR60"/>
    <mergeCell ref="AS60:AU60"/>
    <mergeCell ref="AV60:AX60"/>
    <mergeCell ref="AY60:BA60"/>
    <mergeCell ref="BB60:BD60"/>
    <mergeCell ref="AY57:BA57"/>
    <mergeCell ref="BB57:BD57"/>
    <mergeCell ref="BE57:BF57"/>
    <mergeCell ref="B58:C58"/>
    <mergeCell ref="D58:L58"/>
    <mergeCell ref="M58:Q58"/>
    <mergeCell ref="R58:V58"/>
    <mergeCell ref="W58:X58"/>
    <mergeCell ref="Y58:Z58"/>
    <mergeCell ref="AA58:AC58"/>
    <mergeCell ref="AG57:AI57"/>
    <mergeCell ref="AJ57:AL57"/>
    <mergeCell ref="AM57:AO57"/>
    <mergeCell ref="AP57:AR57"/>
    <mergeCell ref="AS57:AU57"/>
    <mergeCell ref="AV57:AX57"/>
    <mergeCell ref="BB56:BD56"/>
    <mergeCell ref="BE56:BF56"/>
    <mergeCell ref="B57:C57"/>
    <mergeCell ref="D57:L57"/>
    <mergeCell ref="M57:Q57"/>
    <mergeCell ref="R57:V57"/>
    <mergeCell ref="W57:X57"/>
    <mergeCell ref="Y57:Z57"/>
    <mergeCell ref="AA57:AC57"/>
    <mergeCell ref="AD57:AF57"/>
    <mergeCell ref="AJ56:AL56"/>
    <mergeCell ref="AM56:AO56"/>
    <mergeCell ref="AP56:AR56"/>
    <mergeCell ref="AS56:AU56"/>
    <mergeCell ref="AV56:AX56"/>
    <mergeCell ref="AY56:BA56"/>
    <mergeCell ref="AY55:BD55"/>
    <mergeCell ref="B56:C56"/>
    <mergeCell ref="D56:L56"/>
    <mergeCell ref="M56:Q56"/>
    <mergeCell ref="R56:V56"/>
    <mergeCell ref="W56:X56"/>
    <mergeCell ref="Y56:Z56"/>
    <mergeCell ref="AA56:AC56"/>
    <mergeCell ref="AD56:AF56"/>
    <mergeCell ref="AG56:AI56"/>
    <mergeCell ref="AF50:AN50"/>
    <mergeCell ref="B51:C51"/>
    <mergeCell ref="J55:N55"/>
    <mergeCell ref="O55:T55"/>
    <mergeCell ref="AA55:AF55"/>
    <mergeCell ref="AG55:AL55"/>
    <mergeCell ref="AM55:AR55"/>
    <mergeCell ref="B50:C50"/>
    <mergeCell ref="D50:H50"/>
    <mergeCell ref="I50:L50"/>
    <mergeCell ref="M50:Q50"/>
    <mergeCell ref="R50:V50"/>
    <mergeCell ref="W50:AE50"/>
    <mergeCell ref="B55:I55"/>
    <mergeCell ref="AF48:AN48"/>
    <mergeCell ref="B49:C49"/>
    <mergeCell ref="D49:H49"/>
    <mergeCell ref="I49:L49"/>
    <mergeCell ref="M49:Q49"/>
    <mergeCell ref="R49:V49"/>
    <mergeCell ref="W49:AE49"/>
    <mergeCell ref="AF49:AN49"/>
    <mergeCell ref="B48:C48"/>
    <mergeCell ref="D48:H48"/>
    <mergeCell ref="I48:L48"/>
    <mergeCell ref="M48:Q48"/>
    <mergeCell ref="R48:V48"/>
    <mergeCell ref="W48:AE48"/>
    <mergeCell ref="AF46:AN46"/>
    <mergeCell ref="B47:C47"/>
    <mergeCell ref="D47:H47"/>
    <mergeCell ref="I47:L47"/>
    <mergeCell ref="M47:Q47"/>
    <mergeCell ref="R47:V47"/>
    <mergeCell ref="W47:AE47"/>
    <mergeCell ref="AF47:AN47"/>
    <mergeCell ref="B46:C46"/>
    <mergeCell ref="D46:H46"/>
    <mergeCell ref="I46:L46"/>
    <mergeCell ref="M46:Q46"/>
    <mergeCell ref="R46:V46"/>
    <mergeCell ref="W46:AE46"/>
    <mergeCell ref="AF44:AN44"/>
    <mergeCell ref="B45:C45"/>
    <mergeCell ref="D45:H45"/>
    <mergeCell ref="I45:L45"/>
    <mergeCell ref="M45:Q45"/>
    <mergeCell ref="R45:V45"/>
    <mergeCell ref="W45:AE45"/>
    <mergeCell ref="AF45:AN45"/>
    <mergeCell ref="B44:C44"/>
    <mergeCell ref="D44:H44"/>
    <mergeCell ref="I44:L44"/>
    <mergeCell ref="M44:Q44"/>
    <mergeCell ref="R44:V44"/>
    <mergeCell ref="W44:AE44"/>
    <mergeCell ref="AF42:AN42"/>
    <mergeCell ref="B43:C43"/>
    <mergeCell ref="D43:H43"/>
    <mergeCell ref="I43:L43"/>
    <mergeCell ref="M43:Q43"/>
    <mergeCell ref="R43:V43"/>
    <mergeCell ref="W43:AE43"/>
    <mergeCell ref="AF43:AN43"/>
    <mergeCell ref="B42:C42"/>
    <mergeCell ref="D42:H42"/>
    <mergeCell ref="I42:L42"/>
    <mergeCell ref="M42:Q42"/>
    <mergeCell ref="R42:V42"/>
    <mergeCell ref="W42:AE42"/>
    <mergeCell ref="AF30:AN30"/>
    <mergeCell ref="B41:C41"/>
    <mergeCell ref="D41:H41"/>
    <mergeCell ref="I41:L41"/>
    <mergeCell ref="M41:Q41"/>
    <mergeCell ref="R41:V41"/>
    <mergeCell ref="W41:AE41"/>
    <mergeCell ref="AF41:AN41"/>
    <mergeCell ref="B30:C30"/>
    <mergeCell ref="D30:H30"/>
    <mergeCell ref="I30:L30"/>
    <mergeCell ref="M30:Q30"/>
    <mergeCell ref="R30:V30"/>
    <mergeCell ref="W30:AE30"/>
    <mergeCell ref="AF28:AN28"/>
    <mergeCell ref="B29:C29"/>
    <mergeCell ref="D29:H29"/>
    <mergeCell ref="I29:L29"/>
    <mergeCell ref="M29:Q29"/>
    <mergeCell ref="R29:V29"/>
    <mergeCell ref="W29:AE29"/>
    <mergeCell ref="AF29:AN29"/>
    <mergeCell ref="B28:C28"/>
    <mergeCell ref="D28:H28"/>
    <mergeCell ref="I28:L28"/>
    <mergeCell ref="M28:Q28"/>
    <mergeCell ref="R28:V28"/>
    <mergeCell ref="W28:AE28"/>
    <mergeCell ref="B31:C31"/>
    <mergeCell ref="D31:H31"/>
    <mergeCell ref="I31:L31"/>
    <mergeCell ref="M31:Q31"/>
    <mergeCell ref="AF26:AN26"/>
    <mergeCell ref="B27:C27"/>
    <mergeCell ref="D27:H27"/>
    <mergeCell ref="I27:L27"/>
    <mergeCell ref="M27:Q27"/>
    <mergeCell ref="R27:V27"/>
    <mergeCell ref="W27:AE27"/>
    <mergeCell ref="AF27:AN27"/>
    <mergeCell ref="B26:C26"/>
    <mergeCell ref="D26:H26"/>
    <mergeCell ref="I26:L26"/>
    <mergeCell ref="M26:Q26"/>
    <mergeCell ref="R26:V26"/>
    <mergeCell ref="W26:AE26"/>
    <mergeCell ref="AF24:AN24"/>
    <mergeCell ref="B25:C25"/>
    <mergeCell ref="D25:H25"/>
    <mergeCell ref="I25:L25"/>
    <mergeCell ref="M25:Q25"/>
    <mergeCell ref="R25:V25"/>
    <mergeCell ref="W25:AE25"/>
    <mergeCell ref="AF25:AN25"/>
    <mergeCell ref="B24:C24"/>
    <mergeCell ref="D24:H24"/>
    <mergeCell ref="I24:L24"/>
    <mergeCell ref="M24:Q24"/>
    <mergeCell ref="R24:V24"/>
    <mergeCell ref="W24:AE24"/>
    <mergeCell ref="AF22:AN22"/>
    <mergeCell ref="B23:C23"/>
    <mergeCell ref="D23:H23"/>
    <mergeCell ref="I23:L23"/>
    <mergeCell ref="M23:Q23"/>
    <mergeCell ref="R23:V23"/>
    <mergeCell ref="W23:AE23"/>
    <mergeCell ref="AF23:AN23"/>
    <mergeCell ref="B22:C22"/>
    <mergeCell ref="D22:H22"/>
    <mergeCell ref="I22:L22"/>
    <mergeCell ref="M22:Q22"/>
    <mergeCell ref="R22:V22"/>
    <mergeCell ref="W22:AE22"/>
    <mergeCell ref="W20:AE20"/>
    <mergeCell ref="AF20:AN20"/>
    <mergeCell ref="B21:C21"/>
    <mergeCell ref="D21:H21"/>
    <mergeCell ref="I21:L21"/>
    <mergeCell ref="M21:Q21"/>
    <mergeCell ref="R21:V21"/>
    <mergeCell ref="W21:AE21"/>
    <mergeCell ref="AF21:AN21"/>
    <mergeCell ref="B19:R19"/>
    <mergeCell ref="B20:C20"/>
    <mergeCell ref="D20:H20"/>
    <mergeCell ref="I20:L20"/>
    <mergeCell ref="M20:Q20"/>
    <mergeCell ref="R20:V20"/>
    <mergeCell ref="AL15:AT15"/>
    <mergeCell ref="AU15:AW15"/>
    <mergeCell ref="AX15:BB15"/>
    <mergeCell ref="BC15:BF15"/>
    <mergeCell ref="B16:BA16"/>
    <mergeCell ref="I18:M18"/>
    <mergeCell ref="N18:S18"/>
    <mergeCell ref="Y14:AH14"/>
    <mergeCell ref="AI14:AJ14"/>
    <mergeCell ref="B15:S15"/>
    <mergeCell ref="T15:W15"/>
    <mergeCell ref="Y15:AH15"/>
    <mergeCell ref="AI15:AJ15"/>
    <mergeCell ref="B18:H18"/>
    <mergeCell ref="AO20:AY20"/>
    <mergeCell ref="B12:S12"/>
    <mergeCell ref="T12:X12"/>
    <mergeCell ref="B13:O14"/>
    <mergeCell ref="P13:S13"/>
    <mergeCell ref="T13:W13"/>
    <mergeCell ref="P14:S14"/>
    <mergeCell ref="T14:W14"/>
    <mergeCell ref="AA9:AF9"/>
    <mergeCell ref="AG9:AX9"/>
    <mergeCell ref="AA10:AF10"/>
    <mergeCell ref="AG10:AX10"/>
    <mergeCell ref="B11:S11"/>
    <mergeCell ref="T11:X11"/>
    <mergeCell ref="B8:E8"/>
    <mergeCell ref="F8:X8"/>
    <mergeCell ref="AA8:AF8"/>
    <mergeCell ref="AG8:AM8"/>
    <mergeCell ref="AN8:AR8"/>
    <mergeCell ref="AS8:AX8"/>
    <mergeCell ref="B1:AX1"/>
    <mergeCell ref="AA2:AF2"/>
    <mergeCell ref="AG2:AX2"/>
    <mergeCell ref="B3:E3"/>
    <mergeCell ref="F3:X3"/>
    <mergeCell ref="AA3:AD4"/>
    <mergeCell ref="AE3:AF3"/>
    <mergeCell ref="AG3:AX3"/>
    <mergeCell ref="B4:E4"/>
    <mergeCell ref="F4:X4"/>
    <mergeCell ref="AG6:AX6"/>
    <mergeCell ref="B7:E7"/>
    <mergeCell ref="F7:X7"/>
    <mergeCell ref="AA7:AF7"/>
    <mergeCell ref="AG7:AM7"/>
    <mergeCell ref="AN7:AR7"/>
    <mergeCell ref="AS7:AX7"/>
    <mergeCell ref="AE4:AF4"/>
    <mergeCell ref="AG4:AX4"/>
    <mergeCell ref="B5:E5"/>
    <mergeCell ref="F5:X5"/>
    <mergeCell ref="AA5:AD6"/>
    <mergeCell ref="AE5:AF5"/>
    <mergeCell ref="AG5:AX5"/>
    <mergeCell ref="B6:E6"/>
    <mergeCell ref="F6:X6"/>
    <mergeCell ref="AE6:AF6"/>
    <mergeCell ref="B171:C171"/>
    <mergeCell ref="D171:N171"/>
    <mergeCell ref="O171:Q171"/>
    <mergeCell ref="R171:T171"/>
    <mergeCell ref="U171:X171"/>
    <mergeCell ref="Y171:AB171"/>
    <mergeCell ref="AC171:AF171"/>
    <mergeCell ref="AG171:AJ171"/>
    <mergeCell ref="AK171:AN171"/>
    <mergeCell ref="AO171:AR171"/>
    <mergeCell ref="AS171:AV171"/>
    <mergeCell ref="AW171:AZ171"/>
    <mergeCell ref="BA171:BD171"/>
    <mergeCell ref="BH171:BI171"/>
    <mergeCell ref="B172:C172"/>
    <mergeCell ref="D172:N172"/>
    <mergeCell ref="O172:Q172"/>
    <mergeCell ref="R172:T172"/>
    <mergeCell ref="U172:X172"/>
    <mergeCell ref="Y172:AB172"/>
    <mergeCell ref="AC172:AF172"/>
    <mergeCell ref="AG172:AJ172"/>
    <mergeCell ref="AK172:AN172"/>
    <mergeCell ref="AO172:AR172"/>
    <mergeCell ref="AS172:AV172"/>
    <mergeCell ref="AW172:AZ172"/>
    <mergeCell ref="BA172:BD172"/>
    <mergeCell ref="B173:C173"/>
    <mergeCell ref="D173:N173"/>
    <mergeCell ref="O173:Q173"/>
    <mergeCell ref="R173:T173"/>
    <mergeCell ref="U173:X173"/>
    <mergeCell ref="Y173:AB173"/>
    <mergeCell ref="AC173:AF173"/>
    <mergeCell ref="AG173:AJ173"/>
    <mergeCell ref="AK173:AN173"/>
    <mergeCell ref="AO173:AR173"/>
    <mergeCell ref="AS173:AV173"/>
    <mergeCell ref="AW173:AZ173"/>
    <mergeCell ref="BA173:BD173"/>
    <mergeCell ref="B174:C174"/>
    <mergeCell ref="D174:N174"/>
    <mergeCell ref="O174:Q174"/>
    <mergeCell ref="R174:T174"/>
    <mergeCell ref="U174:X174"/>
    <mergeCell ref="Y174:AB174"/>
    <mergeCell ref="AC174:AF174"/>
    <mergeCell ref="AG174:AJ174"/>
    <mergeCell ref="AK174:AN174"/>
    <mergeCell ref="AO174:AR174"/>
    <mergeCell ref="AS174:AV174"/>
    <mergeCell ref="AW174:AZ174"/>
    <mergeCell ref="BA174:BD174"/>
    <mergeCell ref="B175:C175"/>
    <mergeCell ref="D175:N175"/>
    <mergeCell ref="O175:Q175"/>
    <mergeCell ref="R175:T175"/>
    <mergeCell ref="U175:X175"/>
    <mergeCell ref="Y175:AB175"/>
    <mergeCell ref="AC175:AF175"/>
    <mergeCell ref="AG175:AJ175"/>
    <mergeCell ref="AK175:AN175"/>
    <mergeCell ref="AO175:AR175"/>
    <mergeCell ref="AS175:AV175"/>
    <mergeCell ref="AW175:AZ175"/>
    <mergeCell ref="BA175:BD175"/>
    <mergeCell ref="B166:C166"/>
    <mergeCell ref="D166:N166"/>
    <mergeCell ref="O166:Q166"/>
    <mergeCell ref="R166:T166"/>
    <mergeCell ref="U166:X166"/>
    <mergeCell ref="Y166:AB166"/>
    <mergeCell ref="AC166:AF166"/>
    <mergeCell ref="AG166:AJ166"/>
    <mergeCell ref="AK166:AN166"/>
    <mergeCell ref="AO166:AR166"/>
    <mergeCell ref="AS166:AV166"/>
    <mergeCell ref="AW166:AZ166"/>
    <mergeCell ref="BA166:BD166"/>
    <mergeCell ref="B169:C169"/>
    <mergeCell ref="D169:N169"/>
    <mergeCell ref="O169:Q169"/>
    <mergeCell ref="R169:T169"/>
    <mergeCell ref="U169:X169"/>
    <mergeCell ref="Y169:AB169"/>
    <mergeCell ref="BH166:BI166"/>
    <mergeCell ref="B167:C167"/>
    <mergeCell ref="D167:N167"/>
    <mergeCell ref="O167:Q167"/>
    <mergeCell ref="R167:T167"/>
    <mergeCell ref="U167:X167"/>
    <mergeCell ref="Y167:AB167"/>
    <mergeCell ref="AC167:AF167"/>
    <mergeCell ref="AG167:AJ167"/>
    <mergeCell ref="AK167:AN167"/>
    <mergeCell ref="AO167:AR167"/>
    <mergeCell ref="AS167:AV167"/>
    <mergeCell ref="AW167:AZ167"/>
    <mergeCell ref="BA167:BD167"/>
    <mergeCell ref="B168:C168"/>
    <mergeCell ref="D168:N168"/>
    <mergeCell ref="O168:Q168"/>
    <mergeCell ref="R168:T168"/>
    <mergeCell ref="U168:X168"/>
    <mergeCell ref="Y168:AB168"/>
    <mergeCell ref="AC168:AF168"/>
    <mergeCell ref="AG168:AJ168"/>
    <mergeCell ref="AK168:AN168"/>
    <mergeCell ref="AO168:AR168"/>
    <mergeCell ref="AS168:AV168"/>
    <mergeCell ref="AW168:AZ168"/>
    <mergeCell ref="BA168:BD168"/>
    <mergeCell ref="AC169:AF169"/>
    <mergeCell ref="AG169:AJ169"/>
    <mergeCell ref="AK169:AN169"/>
    <mergeCell ref="AO169:AR169"/>
    <mergeCell ref="AS169:AV169"/>
    <mergeCell ref="AW169:AZ169"/>
    <mergeCell ref="BA169:BD169"/>
    <mergeCell ref="B170:C170"/>
    <mergeCell ref="D170:N170"/>
    <mergeCell ref="O170:Q170"/>
    <mergeCell ref="R170:T170"/>
    <mergeCell ref="U170:X170"/>
    <mergeCell ref="Y170:AB170"/>
    <mergeCell ref="AC170:AF170"/>
    <mergeCell ref="AG170:AJ170"/>
    <mergeCell ref="AK170:AN170"/>
    <mergeCell ref="AO170:AR170"/>
    <mergeCell ref="AS170:AV170"/>
    <mergeCell ref="AW170:AZ170"/>
    <mergeCell ref="BA170:BD170"/>
    <mergeCell ref="AE129:AI129"/>
    <mergeCell ref="AJ129:AQ129"/>
    <mergeCell ref="AW129:AX129"/>
    <mergeCell ref="B130:C130"/>
    <mergeCell ref="D130:H130"/>
    <mergeCell ref="I130:L130"/>
    <mergeCell ref="M130:T130"/>
    <mergeCell ref="U130:Y130"/>
    <mergeCell ref="Z130:AD130"/>
    <mergeCell ref="AE130:AI130"/>
    <mergeCell ref="AJ130:AQ130"/>
    <mergeCell ref="AW130:AX130"/>
    <mergeCell ref="B131:C131"/>
    <mergeCell ref="D131:H131"/>
    <mergeCell ref="I131:L131"/>
    <mergeCell ref="M131:T131"/>
    <mergeCell ref="U131:Y131"/>
    <mergeCell ref="Z131:AD131"/>
    <mergeCell ref="AE131:AI131"/>
    <mergeCell ref="AJ131:AQ131"/>
    <mergeCell ref="AW131:AX131"/>
    <mergeCell ref="B132:C132"/>
    <mergeCell ref="D132:H132"/>
    <mergeCell ref="I132:L132"/>
    <mergeCell ref="M132:T132"/>
    <mergeCell ref="U132:Y132"/>
    <mergeCell ref="Z132:AD132"/>
    <mergeCell ref="AE132:AI132"/>
    <mergeCell ref="AJ132:AQ132"/>
    <mergeCell ref="AW132:AX132"/>
    <mergeCell ref="B133:C133"/>
    <mergeCell ref="D133:H133"/>
    <mergeCell ref="I133:L133"/>
    <mergeCell ref="M133:T133"/>
    <mergeCell ref="U133:Y133"/>
    <mergeCell ref="Z133:AD133"/>
    <mergeCell ref="AE133:AI133"/>
    <mergeCell ref="AJ133:AQ133"/>
    <mergeCell ref="AW133:AX133"/>
    <mergeCell ref="B124:C124"/>
    <mergeCell ref="D124:H124"/>
    <mergeCell ref="I124:L124"/>
    <mergeCell ref="M124:T124"/>
    <mergeCell ref="U124:Y124"/>
    <mergeCell ref="Z124:AD124"/>
    <mergeCell ref="AE124:AI124"/>
    <mergeCell ref="AJ124:AQ124"/>
    <mergeCell ref="AW124:AX124"/>
    <mergeCell ref="B125:C125"/>
    <mergeCell ref="D125:H125"/>
    <mergeCell ref="I125:L125"/>
    <mergeCell ref="M125:T125"/>
    <mergeCell ref="U125:Y125"/>
    <mergeCell ref="Z125:AD125"/>
    <mergeCell ref="AE125:AI125"/>
    <mergeCell ref="AJ125:AQ125"/>
    <mergeCell ref="AW125:AX125"/>
    <mergeCell ref="B128:C128"/>
    <mergeCell ref="D128:H128"/>
    <mergeCell ref="I128:L128"/>
    <mergeCell ref="M128:T128"/>
    <mergeCell ref="U128:Y128"/>
    <mergeCell ref="Z128:AD128"/>
    <mergeCell ref="AE128:AI128"/>
    <mergeCell ref="AJ128:AQ128"/>
    <mergeCell ref="AW128:AX128"/>
    <mergeCell ref="B126:C126"/>
    <mergeCell ref="D126:H126"/>
    <mergeCell ref="I126:L126"/>
    <mergeCell ref="M126:T126"/>
    <mergeCell ref="U126:Y126"/>
    <mergeCell ref="Z126:AD126"/>
    <mergeCell ref="AE126:AI126"/>
    <mergeCell ref="AJ126:AQ126"/>
    <mergeCell ref="AW126:AX126"/>
    <mergeCell ref="B127:C127"/>
    <mergeCell ref="D127:H127"/>
    <mergeCell ref="I127:L127"/>
    <mergeCell ref="M127:T127"/>
    <mergeCell ref="U127:Y127"/>
    <mergeCell ref="Z127:AD127"/>
    <mergeCell ref="AE127:AI127"/>
    <mergeCell ref="AJ127:AQ127"/>
    <mergeCell ref="AW127:AX127"/>
  </mergeCells>
  <phoneticPr fontId="6"/>
  <conditionalFormatting sqref="AO21:AO50">
    <cfRule type="containsBlanks" dxfId="11" priority="1">
      <formula>LEN(TRIM(AO21))=0</formula>
    </cfRule>
  </conditionalFormatting>
  <dataValidations count="4">
    <dataValidation type="list" allowBlank="1" showInputMessage="1" showErrorMessage="1" sqref="P102:R102" xr:uid="{A3EDAA16-7BCA-42BB-B649-95C884FA8D7F}">
      <formula1>$BF$75:$BF$77</formula1>
    </dataValidation>
    <dataValidation type="list" allowBlank="1" showInputMessage="1" showErrorMessage="1" sqref="O73:Q74 O100:Q101 O97:Q98 O94:Q95 O91:Q92 O88:Q89 O85:Q86 O82:Q83 O79:Q80 O76:Q77" xr:uid="{9ED4CB52-A245-4F13-A119-5B18D5623F91}">
      <formula1>$BH$75:$BH$76</formula1>
    </dataValidation>
    <dataValidation type="list" allowBlank="1" showInputMessage="1" showErrorMessage="1" sqref="AL99:AP99 AL72:AP72 AL96:AP96 AL93:AP93 AL90:AP90 AL87:AP87 AL84:AP84 AL81:AP81 AL78:AP78 AL75:AP75" xr:uid="{3B4B3592-FA20-4513-9DC1-B24106E1F4B4}">
      <formula1>$BH$72:$BH$73</formula1>
    </dataValidation>
    <dataValidation type="list" allowBlank="1" showInputMessage="1" showErrorMessage="1" sqref="T11:X11" xr:uid="{432FD255-E763-4CCD-8698-A36372814FCC}">
      <formula1>"税抜き,税込み"</formula1>
    </dataValidation>
  </dataValidations>
  <hyperlinks>
    <hyperlink ref="AU211" r:id="rId1" xr:uid="{E3C8951A-B09C-4E16-80F6-E57A7821614C}"/>
    <hyperlink ref="AU212" r:id="rId2" xr:uid="{8FF80742-1EF3-453A-905E-139AF783757D}"/>
  </hyperlinks>
  <pageMargins left="0.7" right="0.7" top="0.75" bottom="0.75" header="0.3" footer="0.3"/>
  <pageSetup paperSize="9" scale="59" fitToHeight="0" orientation="portrait" r:id="rId3"/>
  <rowBreaks count="2" manualBreakCount="2">
    <brk id="67" max="57" man="1"/>
    <brk id="155" max="57"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O245"/>
  <sheetViews>
    <sheetView tabSelected="1" view="pageBreakPreview" zoomScaleSheetLayoutView="100" workbookViewId="0">
      <selection activeCell="CB20" sqref="CB20"/>
    </sheetView>
  </sheetViews>
  <sheetFormatPr defaultColWidth="9" defaultRowHeight="18.75"/>
  <cols>
    <col min="1" max="1" width="3.28515625" style="1" customWidth="1"/>
    <col min="2" max="2" width="2.42578125" style="8" customWidth="1"/>
    <col min="3" max="16" width="2.42578125" style="1" customWidth="1"/>
    <col min="17" max="17" width="2.85546875" style="1" customWidth="1"/>
    <col min="18" max="21" width="2.42578125" style="1" customWidth="1"/>
    <col min="22" max="22" width="5.7109375" style="1" customWidth="1"/>
    <col min="23" max="27" width="2.42578125" style="1" customWidth="1"/>
    <col min="28" max="31" width="3.42578125" style="1" customWidth="1"/>
    <col min="32" max="100" width="2.42578125" style="1" customWidth="1"/>
    <col min="101" max="101" width="9" style="1" customWidth="1"/>
    <col min="102" max="16384" width="9" style="1"/>
  </cols>
  <sheetData>
    <row r="1" spans="2:59" ht="27" customHeight="1">
      <c r="B1" s="131" t="s">
        <v>0</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row>
    <row r="2" spans="2:59">
      <c r="B2" s="2"/>
      <c r="C2" s="3"/>
      <c r="D2" s="3"/>
      <c r="E2" s="3"/>
      <c r="F2" s="3"/>
      <c r="G2" s="3"/>
      <c r="H2" s="3"/>
      <c r="I2" s="3"/>
      <c r="J2" s="3"/>
      <c r="K2" s="3"/>
      <c r="L2" s="3"/>
      <c r="M2" s="3"/>
      <c r="N2" s="3"/>
      <c r="O2" s="3"/>
      <c r="P2" s="3"/>
      <c r="Q2" s="3"/>
      <c r="R2" s="3"/>
      <c r="S2" s="3"/>
      <c r="T2" s="3"/>
      <c r="U2" s="3"/>
      <c r="V2" s="3"/>
      <c r="W2" s="3"/>
      <c r="X2" s="3"/>
      <c r="Y2" s="3"/>
      <c r="Z2" s="3"/>
      <c r="AA2" s="132" t="s">
        <v>1</v>
      </c>
      <c r="AB2" s="132"/>
      <c r="AC2" s="132"/>
      <c r="AD2" s="132"/>
      <c r="AE2" s="132"/>
      <c r="AF2" s="132"/>
      <c r="AG2" s="439"/>
      <c r="AH2" s="439"/>
      <c r="AI2" s="439"/>
      <c r="AJ2" s="439"/>
      <c r="AK2" s="439"/>
      <c r="AL2" s="439"/>
      <c r="AM2" s="439"/>
      <c r="AN2" s="439"/>
      <c r="AO2" s="439"/>
      <c r="AP2" s="439"/>
      <c r="AQ2" s="439"/>
      <c r="AR2" s="439"/>
      <c r="AS2" s="439"/>
      <c r="AT2" s="439"/>
      <c r="AU2" s="439"/>
      <c r="AV2" s="439"/>
      <c r="AW2" s="439"/>
      <c r="AX2" s="439"/>
      <c r="AY2" s="3"/>
      <c r="AZ2" s="3"/>
      <c r="BA2" s="3"/>
      <c r="BB2" s="3"/>
      <c r="BC2" s="3"/>
      <c r="BD2" s="3"/>
      <c r="BE2" s="3"/>
      <c r="BF2" s="3"/>
    </row>
    <row r="3" spans="2:59">
      <c r="B3" s="134" t="s">
        <v>2</v>
      </c>
      <c r="C3" s="135"/>
      <c r="D3" s="135"/>
      <c r="E3" s="136"/>
      <c r="F3" s="440"/>
      <c r="G3" s="441"/>
      <c r="H3" s="441"/>
      <c r="I3" s="441"/>
      <c r="J3" s="441"/>
      <c r="K3" s="441"/>
      <c r="L3" s="441"/>
      <c r="M3" s="441"/>
      <c r="N3" s="441"/>
      <c r="O3" s="441"/>
      <c r="P3" s="441"/>
      <c r="Q3" s="441"/>
      <c r="R3" s="441"/>
      <c r="S3" s="441"/>
      <c r="T3" s="441"/>
      <c r="U3" s="441"/>
      <c r="V3" s="441"/>
      <c r="W3" s="441"/>
      <c r="X3" s="442"/>
      <c r="Y3" s="3"/>
      <c r="Z3" s="3"/>
      <c r="AA3" s="132" t="s">
        <v>3</v>
      </c>
      <c r="AB3" s="132"/>
      <c r="AC3" s="132"/>
      <c r="AD3" s="132"/>
      <c r="AE3" s="132" t="s">
        <v>4</v>
      </c>
      <c r="AF3" s="132"/>
      <c r="AG3" s="415"/>
      <c r="AH3" s="415"/>
      <c r="AI3" s="415"/>
      <c r="AJ3" s="415"/>
      <c r="AK3" s="415"/>
      <c r="AL3" s="415"/>
      <c r="AM3" s="415"/>
      <c r="AN3" s="415"/>
      <c r="AO3" s="415"/>
      <c r="AP3" s="415"/>
      <c r="AQ3" s="415"/>
      <c r="AR3" s="415"/>
      <c r="AS3" s="415"/>
      <c r="AT3" s="415"/>
      <c r="AU3" s="415"/>
      <c r="AV3" s="415"/>
      <c r="AW3" s="415"/>
      <c r="AX3" s="415"/>
      <c r="AY3" s="3"/>
      <c r="AZ3" s="3"/>
      <c r="BA3" s="3"/>
      <c r="BB3" s="3"/>
      <c r="BC3" s="3"/>
      <c r="BD3" s="3"/>
      <c r="BE3" s="3"/>
      <c r="BF3" s="3"/>
    </row>
    <row r="4" spans="2:59">
      <c r="B4" s="134" t="s">
        <v>6</v>
      </c>
      <c r="C4" s="135"/>
      <c r="D4" s="135"/>
      <c r="E4" s="136"/>
      <c r="F4" s="445"/>
      <c r="G4" s="446"/>
      <c r="H4" s="446"/>
      <c r="I4" s="446"/>
      <c r="J4" s="446"/>
      <c r="K4" s="446"/>
      <c r="L4" s="446"/>
      <c r="M4" s="446"/>
      <c r="N4" s="446"/>
      <c r="O4" s="446"/>
      <c r="P4" s="446"/>
      <c r="Q4" s="446"/>
      <c r="R4" s="446"/>
      <c r="S4" s="446"/>
      <c r="T4" s="446"/>
      <c r="U4" s="446"/>
      <c r="V4" s="446"/>
      <c r="W4" s="446"/>
      <c r="X4" s="447"/>
      <c r="Y4" s="3"/>
      <c r="Z4" s="3"/>
      <c r="AA4" s="132"/>
      <c r="AB4" s="132"/>
      <c r="AC4" s="132"/>
      <c r="AD4" s="132"/>
      <c r="AE4" s="132" t="s">
        <v>7</v>
      </c>
      <c r="AF4" s="132"/>
      <c r="AG4" s="415"/>
      <c r="AH4" s="415"/>
      <c r="AI4" s="415"/>
      <c r="AJ4" s="415"/>
      <c r="AK4" s="415"/>
      <c r="AL4" s="415"/>
      <c r="AM4" s="415"/>
      <c r="AN4" s="415"/>
      <c r="AO4" s="415"/>
      <c r="AP4" s="415"/>
      <c r="AQ4" s="415"/>
      <c r="AR4" s="415"/>
      <c r="AS4" s="415"/>
      <c r="AT4" s="415"/>
      <c r="AU4" s="415"/>
      <c r="AV4" s="415"/>
      <c r="AW4" s="415"/>
      <c r="AX4" s="415"/>
      <c r="AY4" s="3"/>
      <c r="AZ4" s="3"/>
      <c r="BA4" s="3"/>
      <c r="BB4" s="3"/>
      <c r="BC4" s="3"/>
      <c r="BD4" s="3"/>
      <c r="BE4" s="3"/>
      <c r="BF4" s="3"/>
    </row>
    <row r="5" spans="2:59">
      <c r="B5" s="134" t="s">
        <v>4</v>
      </c>
      <c r="C5" s="135"/>
      <c r="D5" s="135"/>
      <c r="E5" s="136"/>
      <c r="F5" s="451"/>
      <c r="G5" s="452"/>
      <c r="H5" s="452"/>
      <c r="I5" s="452"/>
      <c r="J5" s="452"/>
      <c r="K5" s="452"/>
      <c r="L5" s="452"/>
      <c r="M5" s="452"/>
      <c r="N5" s="452"/>
      <c r="O5" s="452"/>
      <c r="P5" s="452"/>
      <c r="Q5" s="452"/>
      <c r="R5" s="452"/>
      <c r="S5" s="452"/>
      <c r="T5" s="452"/>
      <c r="U5" s="452"/>
      <c r="V5" s="452"/>
      <c r="W5" s="452"/>
      <c r="X5" s="453"/>
      <c r="Y5" s="3"/>
      <c r="Z5" s="3"/>
      <c r="AA5" s="132" t="s">
        <v>9</v>
      </c>
      <c r="AB5" s="132"/>
      <c r="AC5" s="132"/>
      <c r="AD5" s="132"/>
      <c r="AE5" s="132" t="s">
        <v>10</v>
      </c>
      <c r="AF5" s="132"/>
      <c r="AG5" s="415"/>
      <c r="AH5" s="415"/>
      <c r="AI5" s="415"/>
      <c r="AJ5" s="415"/>
      <c r="AK5" s="415"/>
      <c r="AL5" s="415"/>
      <c r="AM5" s="415"/>
      <c r="AN5" s="415"/>
      <c r="AO5" s="415"/>
      <c r="AP5" s="415"/>
      <c r="AQ5" s="415"/>
      <c r="AR5" s="415"/>
      <c r="AS5" s="415"/>
      <c r="AT5" s="415"/>
      <c r="AU5" s="415"/>
      <c r="AV5" s="415"/>
      <c r="AW5" s="415"/>
      <c r="AX5" s="415"/>
      <c r="AY5" s="3"/>
      <c r="AZ5" s="3"/>
      <c r="BA5" s="3"/>
      <c r="BB5" s="3"/>
      <c r="BC5" s="3"/>
      <c r="BD5" s="3"/>
      <c r="BE5" s="3"/>
      <c r="BF5" s="3"/>
    </row>
    <row r="6" spans="2:59">
      <c r="B6" s="148" t="s">
        <v>12</v>
      </c>
      <c r="C6" s="149"/>
      <c r="D6" s="149"/>
      <c r="E6" s="150"/>
      <c r="F6" s="451"/>
      <c r="G6" s="452"/>
      <c r="H6" s="452"/>
      <c r="I6" s="452"/>
      <c r="J6" s="452"/>
      <c r="K6" s="452"/>
      <c r="L6" s="452"/>
      <c r="M6" s="452"/>
      <c r="N6" s="452"/>
      <c r="O6" s="452"/>
      <c r="P6" s="452"/>
      <c r="Q6" s="452"/>
      <c r="R6" s="452"/>
      <c r="S6" s="452"/>
      <c r="T6" s="452"/>
      <c r="U6" s="452"/>
      <c r="V6" s="452"/>
      <c r="W6" s="452"/>
      <c r="X6" s="453"/>
      <c r="Y6" s="3"/>
      <c r="Z6" s="3"/>
      <c r="AA6" s="132"/>
      <c r="AB6" s="132"/>
      <c r="AC6" s="132"/>
      <c r="AD6" s="132"/>
      <c r="AE6" s="132" t="s">
        <v>7</v>
      </c>
      <c r="AF6" s="132"/>
      <c r="AG6" s="415"/>
      <c r="AH6" s="415"/>
      <c r="AI6" s="415"/>
      <c r="AJ6" s="415"/>
      <c r="AK6" s="415"/>
      <c r="AL6" s="415"/>
      <c r="AM6" s="415"/>
      <c r="AN6" s="415"/>
      <c r="AO6" s="415"/>
      <c r="AP6" s="415"/>
      <c r="AQ6" s="415"/>
      <c r="AR6" s="415"/>
      <c r="AS6" s="415"/>
      <c r="AT6" s="415"/>
      <c r="AU6" s="415"/>
      <c r="AV6" s="415"/>
      <c r="AW6" s="415"/>
      <c r="AX6" s="415"/>
      <c r="AY6" s="3"/>
      <c r="AZ6" s="3"/>
      <c r="BA6" s="3"/>
      <c r="BB6" s="3"/>
      <c r="BC6" s="3"/>
      <c r="BD6" s="3"/>
      <c r="BE6" s="3"/>
      <c r="BF6" s="3"/>
    </row>
    <row r="7" spans="2:59">
      <c r="B7" s="132" t="s">
        <v>15</v>
      </c>
      <c r="C7" s="132"/>
      <c r="D7" s="132"/>
      <c r="E7" s="132"/>
      <c r="F7" s="415"/>
      <c r="G7" s="415"/>
      <c r="H7" s="415"/>
      <c r="I7" s="415"/>
      <c r="J7" s="415"/>
      <c r="K7" s="415"/>
      <c r="L7" s="415"/>
      <c r="M7" s="415"/>
      <c r="N7" s="415"/>
      <c r="O7" s="415"/>
      <c r="P7" s="415"/>
      <c r="Q7" s="415"/>
      <c r="R7" s="415"/>
      <c r="S7" s="415"/>
      <c r="T7" s="415"/>
      <c r="U7" s="415"/>
      <c r="V7" s="415"/>
      <c r="W7" s="415"/>
      <c r="X7" s="415"/>
      <c r="Y7" s="3"/>
      <c r="Z7" s="3"/>
      <c r="AA7" s="132" t="s">
        <v>17</v>
      </c>
      <c r="AB7" s="132"/>
      <c r="AC7" s="132"/>
      <c r="AD7" s="132"/>
      <c r="AE7" s="132"/>
      <c r="AF7" s="132"/>
      <c r="AG7" s="451"/>
      <c r="AH7" s="452"/>
      <c r="AI7" s="452"/>
      <c r="AJ7" s="452"/>
      <c r="AK7" s="452"/>
      <c r="AL7" s="452"/>
      <c r="AM7" s="453"/>
      <c r="AN7" s="134" t="s">
        <v>19</v>
      </c>
      <c r="AO7" s="135"/>
      <c r="AP7" s="135"/>
      <c r="AQ7" s="135"/>
      <c r="AR7" s="136"/>
      <c r="AS7" s="466"/>
      <c r="AT7" s="467"/>
      <c r="AU7" s="467"/>
      <c r="AV7" s="467"/>
      <c r="AW7" s="467"/>
      <c r="AX7" s="467"/>
      <c r="AY7" s="3"/>
      <c r="AZ7" s="3"/>
      <c r="BA7" s="3"/>
      <c r="BB7" s="3"/>
      <c r="BC7" s="3"/>
      <c r="BD7" s="3"/>
      <c r="BE7" s="3"/>
      <c r="BF7" s="3"/>
    </row>
    <row r="8" spans="2:59">
      <c r="B8" s="132" t="s">
        <v>21</v>
      </c>
      <c r="C8" s="132"/>
      <c r="D8" s="132"/>
      <c r="E8" s="132"/>
      <c r="F8" s="468"/>
      <c r="G8" s="415"/>
      <c r="H8" s="415"/>
      <c r="I8" s="415"/>
      <c r="J8" s="415"/>
      <c r="K8" s="415"/>
      <c r="L8" s="415"/>
      <c r="M8" s="415"/>
      <c r="N8" s="415"/>
      <c r="O8" s="415"/>
      <c r="P8" s="415"/>
      <c r="Q8" s="415"/>
      <c r="R8" s="415"/>
      <c r="S8" s="415"/>
      <c r="T8" s="415"/>
      <c r="U8" s="415"/>
      <c r="V8" s="415"/>
      <c r="W8" s="415"/>
      <c r="X8" s="415"/>
      <c r="Y8" s="3"/>
      <c r="Z8" s="3"/>
      <c r="AA8" s="132" t="s">
        <v>22</v>
      </c>
      <c r="AB8" s="132"/>
      <c r="AC8" s="132"/>
      <c r="AD8" s="132"/>
      <c r="AE8" s="132"/>
      <c r="AF8" s="132"/>
      <c r="AG8" s="451"/>
      <c r="AH8" s="452"/>
      <c r="AI8" s="452"/>
      <c r="AJ8" s="452"/>
      <c r="AK8" s="452"/>
      <c r="AL8" s="452"/>
      <c r="AM8" s="453"/>
      <c r="AN8" s="134" t="s">
        <v>24</v>
      </c>
      <c r="AO8" s="135"/>
      <c r="AP8" s="135"/>
      <c r="AQ8" s="135"/>
      <c r="AR8" s="136"/>
      <c r="AS8" s="466"/>
      <c r="AT8" s="467"/>
      <c r="AU8" s="467"/>
      <c r="AV8" s="467"/>
      <c r="AW8" s="467"/>
      <c r="AX8" s="467"/>
      <c r="AY8" s="3"/>
      <c r="AZ8" s="3"/>
      <c r="BA8" s="3"/>
      <c r="BB8" s="3"/>
      <c r="BC8" s="3"/>
      <c r="BD8" s="3"/>
      <c r="BE8" s="3"/>
      <c r="BF8" s="3"/>
    </row>
    <row r="9" spans="2:59">
      <c r="B9" s="2"/>
      <c r="C9" s="3"/>
      <c r="D9" s="3"/>
      <c r="E9" s="3"/>
      <c r="F9" s="3"/>
      <c r="G9" s="3"/>
      <c r="H9" s="3"/>
      <c r="I9" s="3"/>
      <c r="J9" s="3"/>
      <c r="K9" s="3"/>
      <c r="L9" s="3"/>
      <c r="M9" s="3"/>
      <c r="N9" s="3"/>
      <c r="O9" s="3"/>
      <c r="P9" s="3"/>
      <c r="Q9" s="3"/>
      <c r="R9" s="3"/>
      <c r="S9" s="3"/>
      <c r="T9" s="3"/>
      <c r="U9" s="3"/>
      <c r="V9" s="3"/>
      <c r="W9" s="3"/>
      <c r="X9" s="3"/>
      <c r="Y9" s="3"/>
      <c r="Z9" s="3"/>
      <c r="AA9" s="132" t="s">
        <v>26</v>
      </c>
      <c r="AB9" s="132"/>
      <c r="AC9" s="132"/>
      <c r="AD9" s="132"/>
      <c r="AE9" s="132"/>
      <c r="AF9" s="132"/>
      <c r="AG9" s="448"/>
      <c r="AH9" s="449"/>
      <c r="AI9" s="449"/>
      <c r="AJ9" s="449"/>
      <c r="AK9" s="449"/>
      <c r="AL9" s="449"/>
      <c r="AM9" s="449"/>
      <c r="AN9" s="449"/>
      <c r="AO9" s="449"/>
      <c r="AP9" s="449"/>
      <c r="AQ9" s="449"/>
      <c r="AR9" s="449"/>
      <c r="AS9" s="449"/>
      <c r="AT9" s="449"/>
      <c r="AU9" s="449"/>
      <c r="AV9" s="449"/>
      <c r="AW9" s="449"/>
      <c r="AX9" s="450"/>
      <c r="AY9" s="3"/>
      <c r="AZ9" s="3"/>
      <c r="BA9" s="3"/>
      <c r="BB9" s="3"/>
      <c r="BC9" s="3"/>
      <c r="BD9" s="3"/>
      <c r="BE9" s="3"/>
      <c r="BF9" s="3"/>
    </row>
    <row r="10" spans="2:59" ht="19.5" thickBot="1">
      <c r="B10" s="2"/>
      <c r="C10" s="3"/>
      <c r="D10" s="3"/>
      <c r="E10" s="3"/>
      <c r="F10" s="3"/>
      <c r="G10" s="3"/>
      <c r="H10" s="3"/>
      <c r="I10" s="3"/>
      <c r="J10" s="3"/>
      <c r="K10" s="3"/>
      <c r="L10" s="3"/>
      <c r="M10" s="3"/>
      <c r="N10" s="3"/>
      <c r="O10" s="3"/>
      <c r="P10" s="3"/>
      <c r="Q10" s="3"/>
      <c r="R10" s="3"/>
      <c r="S10" s="3"/>
      <c r="T10" s="3"/>
      <c r="U10" s="3"/>
      <c r="V10" s="3"/>
      <c r="W10" s="3"/>
      <c r="X10" s="3"/>
      <c r="Y10" s="3"/>
      <c r="Z10" s="3"/>
      <c r="AA10" s="132" t="s">
        <v>28</v>
      </c>
      <c r="AB10" s="132"/>
      <c r="AC10" s="132"/>
      <c r="AD10" s="132"/>
      <c r="AE10" s="132"/>
      <c r="AF10" s="132"/>
      <c r="AG10" s="454"/>
      <c r="AH10" s="455"/>
      <c r="AI10" s="455"/>
      <c r="AJ10" s="455"/>
      <c r="AK10" s="455"/>
      <c r="AL10" s="455"/>
      <c r="AM10" s="455"/>
      <c r="AN10" s="455"/>
      <c r="AO10" s="455"/>
      <c r="AP10" s="455"/>
      <c r="AQ10" s="455"/>
      <c r="AR10" s="455"/>
      <c r="AS10" s="455"/>
      <c r="AT10" s="455"/>
      <c r="AU10" s="455"/>
      <c r="AV10" s="455"/>
      <c r="AW10" s="455"/>
      <c r="AX10" s="456"/>
      <c r="AY10" s="3"/>
      <c r="AZ10" s="3"/>
      <c r="BA10" s="3"/>
      <c r="BB10" s="3"/>
      <c r="BC10" s="3"/>
      <c r="BD10" s="3"/>
      <c r="BE10" s="3"/>
      <c r="BF10" s="3"/>
    </row>
    <row r="11" spans="2:59" ht="19.5" thickBot="1">
      <c r="B11" s="151" t="s">
        <v>30</v>
      </c>
      <c r="C11" s="152"/>
      <c r="D11" s="152"/>
      <c r="E11" s="152"/>
      <c r="F11" s="152"/>
      <c r="G11" s="152"/>
      <c r="H11" s="152"/>
      <c r="I11" s="152"/>
      <c r="J11" s="152"/>
      <c r="K11" s="152"/>
      <c r="L11" s="152"/>
      <c r="M11" s="152"/>
      <c r="N11" s="152"/>
      <c r="O11" s="152"/>
      <c r="P11" s="152"/>
      <c r="Q11" s="152"/>
      <c r="R11" s="152"/>
      <c r="S11" s="152"/>
      <c r="T11" s="174" t="s">
        <v>235</v>
      </c>
      <c r="U11" s="174"/>
      <c r="V11" s="174"/>
      <c r="W11" s="174"/>
      <c r="X11" s="175"/>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2:59" ht="19.5" thickBot="1">
      <c r="B12" s="151" t="s">
        <v>32</v>
      </c>
      <c r="C12" s="152"/>
      <c r="D12" s="152"/>
      <c r="E12" s="152"/>
      <c r="F12" s="152"/>
      <c r="G12" s="152"/>
      <c r="H12" s="152"/>
      <c r="I12" s="152"/>
      <c r="J12" s="152"/>
      <c r="K12" s="152"/>
      <c r="L12" s="152"/>
      <c r="M12" s="152"/>
      <c r="N12" s="152"/>
      <c r="O12" s="152"/>
      <c r="P12" s="152"/>
      <c r="Q12" s="152"/>
      <c r="R12" s="152"/>
      <c r="S12" s="152"/>
      <c r="T12" s="153">
        <v>15000000</v>
      </c>
      <c r="U12" s="153"/>
      <c r="V12" s="153"/>
      <c r="W12" s="153"/>
      <c r="X12" s="154"/>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4"/>
    </row>
    <row r="13" spans="2:59" ht="20.25" thickBot="1">
      <c r="B13" s="155" t="s">
        <v>33</v>
      </c>
      <c r="C13" s="156"/>
      <c r="D13" s="156"/>
      <c r="E13" s="156"/>
      <c r="F13" s="156"/>
      <c r="G13" s="156"/>
      <c r="H13" s="156"/>
      <c r="I13" s="156"/>
      <c r="J13" s="156"/>
      <c r="K13" s="156"/>
      <c r="L13" s="156"/>
      <c r="M13" s="156"/>
      <c r="N13" s="156"/>
      <c r="O13" s="157"/>
      <c r="P13" s="161" t="s">
        <v>34</v>
      </c>
      <c r="Q13" s="162"/>
      <c r="R13" s="162"/>
      <c r="S13" s="162"/>
      <c r="T13" s="433"/>
      <c r="U13" s="434"/>
      <c r="V13" s="434"/>
      <c r="W13" s="435"/>
      <c r="X13" s="5" t="s">
        <v>35</v>
      </c>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4"/>
    </row>
    <row r="14" spans="2:59" ht="20.25" thickBot="1">
      <c r="B14" s="158"/>
      <c r="C14" s="159"/>
      <c r="D14" s="159"/>
      <c r="E14" s="159"/>
      <c r="F14" s="159"/>
      <c r="G14" s="159"/>
      <c r="H14" s="159"/>
      <c r="I14" s="159"/>
      <c r="J14" s="159"/>
      <c r="K14" s="159"/>
      <c r="L14" s="159"/>
      <c r="M14" s="159"/>
      <c r="N14" s="159"/>
      <c r="O14" s="160"/>
      <c r="P14" s="166" t="s">
        <v>36</v>
      </c>
      <c r="Q14" s="167"/>
      <c r="R14" s="167"/>
      <c r="S14" s="167"/>
      <c r="T14" s="436"/>
      <c r="U14" s="437"/>
      <c r="V14" s="437"/>
      <c r="W14" s="438"/>
      <c r="X14" s="6" t="s">
        <v>35</v>
      </c>
      <c r="Y14" s="194" t="s">
        <v>37</v>
      </c>
      <c r="Z14" s="195"/>
      <c r="AA14" s="195"/>
      <c r="AB14" s="195"/>
      <c r="AC14" s="195"/>
      <c r="AD14" s="195"/>
      <c r="AE14" s="195"/>
      <c r="AF14" s="195"/>
      <c r="AG14" s="195"/>
      <c r="AH14" s="195"/>
      <c r="AI14" s="443"/>
      <c r="AJ14" s="444"/>
      <c r="AK14" s="7" t="s">
        <v>35</v>
      </c>
    </row>
    <row r="15" spans="2:59" ht="20.25" thickBot="1">
      <c r="B15" s="198" t="s">
        <v>39</v>
      </c>
      <c r="C15" s="199"/>
      <c r="D15" s="199"/>
      <c r="E15" s="199"/>
      <c r="F15" s="199"/>
      <c r="G15" s="199"/>
      <c r="H15" s="199"/>
      <c r="I15" s="199"/>
      <c r="J15" s="199"/>
      <c r="K15" s="199"/>
      <c r="L15" s="199"/>
      <c r="M15" s="199"/>
      <c r="N15" s="199"/>
      <c r="O15" s="199"/>
      <c r="P15" s="199"/>
      <c r="Q15" s="199"/>
      <c r="R15" s="199"/>
      <c r="S15" s="199"/>
      <c r="T15" s="443"/>
      <c r="U15" s="469"/>
      <c r="V15" s="469"/>
      <c r="W15" s="444"/>
      <c r="X15" s="7" t="s">
        <v>35</v>
      </c>
      <c r="Y15" s="198" t="s">
        <v>40</v>
      </c>
      <c r="Z15" s="199"/>
      <c r="AA15" s="199"/>
      <c r="AB15" s="199"/>
      <c r="AC15" s="199"/>
      <c r="AD15" s="199"/>
      <c r="AE15" s="199"/>
      <c r="AF15" s="199"/>
      <c r="AG15" s="199"/>
      <c r="AH15" s="201"/>
      <c r="AI15" s="470">
        <f>AI14+T15</f>
        <v>0</v>
      </c>
      <c r="AJ15" s="471"/>
      <c r="AK15" s="7" t="s">
        <v>35</v>
      </c>
      <c r="AL15" s="181" t="s">
        <v>41</v>
      </c>
      <c r="AM15" s="182"/>
      <c r="AN15" s="182"/>
      <c r="AO15" s="182"/>
      <c r="AP15" s="182"/>
      <c r="AQ15" s="182"/>
      <c r="AR15" s="182"/>
      <c r="AS15" s="182"/>
      <c r="AT15" s="182"/>
      <c r="AU15" s="183" t="e">
        <f>AI15/(T14+T15)</f>
        <v>#DIV/0!</v>
      </c>
      <c r="AV15" s="183"/>
      <c r="AW15" s="184"/>
      <c r="AX15" s="185" t="s">
        <v>42</v>
      </c>
      <c r="AY15" s="186"/>
      <c r="AZ15" s="186"/>
      <c r="BA15" s="186"/>
      <c r="BB15" s="186"/>
      <c r="BC15" s="187" t="e">
        <f>IF(AU15&gt;=8%,"100％","50％")</f>
        <v>#DIV/0!</v>
      </c>
      <c r="BD15" s="187"/>
      <c r="BE15" s="187"/>
      <c r="BF15" s="188"/>
    </row>
    <row r="16" spans="2:59">
      <c r="B16" s="189" t="s">
        <v>43</v>
      </c>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row>
    <row r="17" spans="2:51" ht="19.5">
      <c r="S17" s="9"/>
      <c r="AD17" s="10"/>
      <c r="AE17" s="10"/>
      <c r="AF17" s="11"/>
      <c r="AG17" s="12"/>
      <c r="AH17" s="9"/>
      <c r="AI17" s="9"/>
      <c r="AJ17" s="9"/>
      <c r="AK17" s="9"/>
      <c r="AL17" s="9"/>
      <c r="AM17" s="9"/>
      <c r="AN17" s="9"/>
      <c r="AO17" s="9"/>
      <c r="AP17" s="9"/>
      <c r="AQ17" s="9"/>
      <c r="AR17" s="9"/>
      <c r="AS17" s="10"/>
      <c r="AT17" s="10"/>
      <c r="AU17" s="11"/>
    </row>
    <row r="18" spans="2:51">
      <c r="B18" s="204" t="s">
        <v>236</v>
      </c>
      <c r="C18" s="204"/>
      <c r="D18" s="204"/>
      <c r="E18" s="204"/>
      <c r="F18" s="204"/>
      <c r="G18" s="204"/>
      <c r="H18" s="205"/>
      <c r="I18" s="190" t="s">
        <v>45</v>
      </c>
      <c r="J18" s="190"/>
      <c r="K18" s="190"/>
      <c r="L18" s="190"/>
      <c r="M18" s="190"/>
      <c r="N18" s="191" t="e">
        <f>SUM(W21:AY50)*$BC$15</f>
        <v>#DIV/0!</v>
      </c>
      <c r="O18" s="192"/>
      <c r="P18" s="192"/>
      <c r="Q18" s="192"/>
      <c r="R18" s="192"/>
      <c r="S18" s="192"/>
      <c r="T18" s="193"/>
      <c r="U18" s="13"/>
      <c r="V18" s="13"/>
      <c r="W18" s="13"/>
      <c r="X18" s="13"/>
    </row>
    <row r="19" spans="2:51">
      <c r="B19" s="177" t="s">
        <v>46</v>
      </c>
      <c r="C19" s="177"/>
      <c r="D19" s="177"/>
      <c r="E19" s="177"/>
      <c r="F19" s="177"/>
      <c r="G19" s="177"/>
      <c r="H19" s="177"/>
      <c r="I19" s="177"/>
      <c r="J19" s="177"/>
      <c r="K19" s="177"/>
      <c r="L19" s="177"/>
      <c r="M19" s="177"/>
      <c r="N19" s="177"/>
      <c r="O19" s="177"/>
      <c r="P19" s="177"/>
      <c r="Q19" s="177"/>
      <c r="R19" s="177"/>
      <c r="T19" s="13"/>
      <c r="U19" s="13"/>
      <c r="V19" s="13"/>
      <c r="W19" s="13"/>
      <c r="X19" s="13"/>
    </row>
    <row r="20" spans="2:51">
      <c r="B20" s="132" t="s">
        <v>47</v>
      </c>
      <c r="C20" s="132"/>
      <c r="D20" s="134" t="s">
        <v>48</v>
      </c>
      <c r="E20" s="135"/>
      <c r="F20" s="135"/>
      <c r="G20" s="135"/>
      <c r="H20" s="136"/>
      <c r="I20" s="134" t="s">
        <v>49</v>
      </c>
      <c r="J20" s="135"/>
      <c r="K20" s="135"/>
      <c r="L20" s="136"/>
      <c r="M20" s="132" t="s">
        <v>50</v>
      </c>
      <c r="N20" s="132"/>
      <c r="O20" s="132"/>
      <c r="P20" s="132"/>
      <c r="Q20" s="132"/>
      <c r="R20" s="132" t="s">
        <v>51</v>
      </c>
      <c r="S20" s="132"/>
      <c r="T20" s="132"/>
      <c r="U20" s="132"/>
      <c r="V20" s="132"/>
      <c r="W20" s="132" t="s">
        <v>52</v>
      </c>
      <c r="X20" s="132"/>
      <c r="Y20" s="132"/>
      <c r="Z20" s="132"/>
      <c r="AA20" s="132"/>
      <c r="AB20" s="132"/>
      <c r="AC20" s="132"/>
      <c r="AD20" s="132"/>
      <c r="AE20" s="132"/>
      <c r="AF20" s="132" t="s">
        <v>53</v>
      </c>
      <c r="AG20" s="132"/>
      <c r="AH20" s="132"/>
      <c r="AI20" s="132"/>
      <c r="AJ20" s="132"/>
      <c r="AK20" s="132"/>
      <c r="AL20" s="132"/>
      <c r="AM20" s="132"/>
      <c r="AN20" s="132"/>
      <c r="AO20" s="178" t="s">
        <v>54</v>
      </c>
      <c r="AP20" s="179"/>
      <c r="AQ20" s="179"/>
      <c r="AR20" s="179"/>
      <c r="AS20" s="179"/>
      <c r="AT20" s="179"/>
      <c r="AU20" s="179"/>
      <c r="AV20" s="179"/>
      <c r="AW20" s="179"/>
      <c r="AX20" s="179"/>
      <c r="AY20" s="180"/>
    </row>
    <row r="21" spans="2:51">
      <c r="B21" s="427">
        <v>1</v>
      </c>
      <c r="C21" s="428"/>
      <c r="D21" s="143"/>
      <c r="E21" s="144"/>
      <c r="F21" s="144"/>
      <c r="G21" s="144"/>
      <c r="H21" s="145"/>
      <c r="I21" s="143"/>
      <c r="J21" s="144"/>
      <c r="K21" s="144"/>
      <c r="L21" s="145"/>
      <c r="M21" s="432"/>
      <c r="N21" s="432"/>
      <c r="O21" s="432"/>
      <c r="P21" s="432"/>
      <c r="Q21" s="432"/>
      <c r="R21" s="212" t="str">
        <f>IF(M21="","",(IF(MONTH($F$8)=3,IF(MIN(2,((YEAR($F$8)-YEAR(M21))*12+MONTH($F$8)-MONTH(M21)+1))&gt;=1,MIN(2,((YEAR($F$8)-YEAR(M21))*12+MONTH($F$8)-MONTH(M21)+1)),""),IF(MIN(3,((YEAR($F$8)-YEAR(M21))*12+MONTH($F$8)+3-MONTH(M21))-1)&gt;=1,MIN(3,((YEAR($F$8)-YEAR(M21))*12+MONTH($F$8)+3-MONTH(M21))-1),""))))</f>
        <v/>
      </c>
      <c r="S21" s="212"/>
      <c r="T21" s="212"/>
      <c r="U21" s="212"/>
      <c r="V21" s="212"/>
      <c r="W21" s="426"/>
      <c r="X21" s="426"/>
      <c r="Y21" s="426"/>
      <c r="Z21" s="426"/>
      <c r="AA21" s="426"/>
      <c r="AB21" s="426"/>
      <c r="AC21" s="426"/>
      <c r="AD21" s="426"/>
      <c r="AE21" s="426"/>
      <c r="AF21" s="426"/>
      <c r="AG21" s="426"/>
      <c r="AH21" s="426"/>
      <c r="AI21" s="426"/>
      <c r="AJ21" s="426"/>
      <c r="AK21" s="426"/>
      <c r="AL21" s="426"/>
      <c r="AM21" s="426"/>
      <c r="AN21" s="426"/>
      <c r="AO21" s="391"/>
      <c r="AP21" s="392"/>
      <c r="AQ21" s="392"/>
      <c r="AR21" s="392"/>
      <c r="AS21" s="392"/>
      <c r="AT21" s="392"/>
      <c r="AU21" s="392"/>
      <c r="AV21" s="392"/>
      <c r="AW21" s="392"/>
      <c r="AX21" s="392"/>
      <c r="AY21" s="393"/>
    </row>
    <row r="22" spans="2:51">
      <c r="B22" s="427">
        <v>2</v>
      </c>
      <c r="C22" s="428"/>
      <c r="D22" s="143"/>
      <c r="E22" s="144"/>
      <c r="F22" s="144"/>
      <c r="G22" s="144"/>
      <c r="H22" s="145"/>
      <c r="I22" s="143"/>
      <c r="J22" s="144"/>
      <c r="K22" s="144"/>
      <c r="L22" s="145"/>
      <c r="M22" s="429"/>
      <c r="N22" s="430"/>
      <c r="O22" s="430"/>
      <c r="P22" s="430"/>
      <c r="Q22" s="431"/>
      <c r="R22" s="212" t="str">
        <f t="shared" ref="R22:R50" si="0">IF(M22="","",(IF(MONTH($F$8)=3,IF(MIN(2,((YEAR($F$8)-YEAR(M22))*12+MONTH($F$8)-MONTH(M22)+1))&gt;=1,MIN(2,((YEAR($F$8)-YEAR(M22))*12+MONTH($F$8)-MONTH(M22)+1)),""),IF(MIN(3,((YEAR($F$8)-YEAR(M22))*12+MONTH($F$8)+3-MONTH(M22))-1)&gt;=1,MIN(3,((YEAR($F$8)-YEAR(M22))*12+MONTH($F$8)+3-MONTH(M22))-1),""))))</f>
        <v/>
      </c>
      <c r="S22" s="212"/>
      <c r="T22" s="212"/>
      <c r="U22" s="212"/>
      <c r="V22" s="212"/>
      <c r="W22" s="426"/>
      <c r="X22" s="426"/>
      <c r="Y22" s="426"/>
      <c r="Z22" s="426"/>
      <c r="AA22" s="426"/>
      <c r="AB22" s="426"/>
      <c r="AC22" s="426"/>
      <c r="AD22" s="426"/>
      <c r="AE22" s="426"/>
      <c r="AF22" s="426"/>
      <c r="AG22" s="426"/>
      <c r="AH22" s="426"/>
      <c r="AI22" s="426"/>
      <c r="AJ22" s="426"/>
      <c r="AK22" s="426"/>
      <c r="AL22" s="426"/>
      <c r="AM22" s="426"/>
      <c r="AN22" s="426"/>
      <c r="AO22" s="391"/>
      <c r="AP22" s="392"/>
      <c r="AQ22" s="392"/>
      <c r="AR22" s="392"/>
      <c r="AS22" s="392"/>
      <c r="AT22" s="392"/>
      <c r="AU22" s="392"/>
      <c r="AV22" s="392"/>
      <c r="AW22" s="392"/>
      <c r="AX22" s="392"/>
      <c r="AY22" s="393"/>
    </row>
    <row r="23" spans="2:51">
      <c r="B23" s="427">
        <v>3</v>
      </c>
      <c r="C23" s="428"/>
      <c r="D23" s="143"/>
      <c r="E23" s="144"/>
      <c r="F23" s="144"/>
      <c r="G23" s="144"/>
      <c r="H23" s="145"/>
      <c r="I23" s="143"/>
      <c r="J23" s="144"/>
      <c r="K23" s="144"/>
      <c r="L23" s="145"/>
      <c r="M23" s="429"/>
      <c r="N23" s="430"/>
      <c r="O23" s="430"/>
      <c r="P23" s="430"/>
      <c r="Q23" s="431"/>
      <c r="R23" s="212" t="str">
        <f t="shared" si="0"/>
        <v/>
      </c>
      <c r="S23" s="212"/>
      <c r="T23" s="212"/>
      <c r="U23" s="212"/>
      <c r="V23" s="212"/>
      <c r="W23" s="426"/>
      <c r="X23" s="426"/>
      <c r="Y23" s="426"/>
      <c r="Z23" s="426"/>
      <c r="AA23" s="426"/>
      <c r="AB23" s="426"/>
      <c r="AC23" s="426"/>
      <c r="AD23" s="426"/>
      <c r="AE23" s="426"/>
      <c r="AF23" s="426"/>
      <c r="AG23" s="426"/>
      <c r="AH23" s="426"/>
      <c r="AI23" s="426"/>
      <c r="AJ23" s="426"/>
      <c r="AK23" s="426"/>
      <c r="AL23" s="426"/>
      <c r="AM23" s="426"/>
      <c r="AN23" s="426"/>
      <c r="AO23" s="391"/>
      <c r="AP23" s="392"/>
      <c r="AQ23" s="392"/>
      <c r="AR23" s="392"/>
      <c r="AS23" s="392"/>
      <c r="AT23" s="392"/>
      <c r="AU23" s="392"/>
      <c r="AV23" s="392"/>
      <c r="AW23" s="392"/>
      <c r="AX23" s="392"/>
      <c r="AY23" s="393"/>
    </row>
    <row r="24" spans="2:51">
      <c r="B24" s="427">
        <v>4</v>
      </c>
      <c r="C24" s="428"/>
      <c r="D24" s="143"/>
      <c r="E24" s="144"/>
      <c r="F24" s="144"/>
      <c r="G24" s="144"/>
      <c r="H24" s="145"/>
      <c r="I24" s="143"/>
      <c r="J24" s="144"/>
      <c r="K24" s="144"/>
      <c r="L24" s="145"/>
      <c r="M24" s="429"/>
      <c r="N24" s="430"/>
      <c r="O24" s="430"/>
      <c r="P24" s="430"/>
      <c r="Q24" s="431"/>
      <c r="R24" s="212" t="str">
        <f t="shared" si="0"/>
        <v/>
      </c>
      <c r="S24" s="212"/>
      <c r="T24" s="212"/>
      <c r="U24" s="212"/>
      <c r="V24" s="212"/>
      <c r="W24" s="426"/>
      <c r="X24" s="426"/>
      <c r="Y24" s="426"/>
      <c r="Z24" s="426"/>
      <c r="AA24" s="426"/>
      <c r="AB24" s="426"/>
      <c r="AC24" s="426"/>
      <c r="AD24" s="426"/>
      <c r="AE24" s="426"/>
      <c r="AF24" s="426"/>
      <c r="AG24" s="426"/>
      <c r="AH24" s="426"/>
      <c r="AI24" s="426"/>
      <c r="AJ24" s="426"/>
      <c r="AK24" s="426"/>
      <c r="AL24" s="426"/>
      <c r="AM24" s="426"/>
      <c r="AN24" s="426"/>
      <c r="AO24" s="391"/>
      <c r="AP24" s="392"/>
      <c r="AQ24" s="392"/>
      <c r="AR24" s="392"/>
      <c r="AS24" s="392"/>
      <c r="AT24" s="392"/>
      <c r="AU24" s="392"/>
      <c r="AV24" s="392"/>
      <c r="AW24" s="392"/>
      <c r="AX24" s="392"/>
      <c r="AY24" s="393"/>
    </row>
    <row r="25" spans="2:51">
      <c r="B25" s="427">
        <v>5</v>
      </c>
      <c r="C25" s="428"/>
      <c r="D25" s="143"/>
      <c r="E25" s="144"/>
      <c r="F25" s="144"/>
      <c r="G25" s="144"/>
      <c r="H25" s="145"/>
      <c r="I25" s="143"/>
      <c r="J25" s="144"/>
      <c r="K25" s="144"/>
      <c r="L25" s="145"/>
      <c r="M25" s="429"/>
      <c r="N25" s="430"/>
      <c r="O25" s="430"/>
      <c r="P25" s="430"/>
      <c r="Q25" s="431"/>
      <c r="R25" s="212" t="str">
        <f t="shared" si="0"/>
        <v/>
      </c>
      <c r="S25" s="212"/>
      <c r="T25" s="212"/>
      <c r="U25" s="212"/>
      <c r="V25" s="212"/>
      <c r="W25" s="426"/>
      <c r="X25" s="426"/>
      <c r="Y25" s="426"/>
      <c r="Z25" s="426"/>
      <c r="AA25" s="426"/>
      <c r="AB25" s="426"/>
      <c r="AC25" s="426"/>
      <c r="AD25" s="426"/>
      <c r="AE25" s="426"/>
      <c r="AF25" s="426"/>
      <c r="AG25" s="426"/>
      <c r="AH25" s="426"/>
      <c r="AI25" s="426"/>
      <c r="AJ25" s="426"/>
      <c r="AK25" s="426"/>
      <c r="AL25" s="426"/>
      <c r="AM25" s="426"/>
      <c r="AN25" s="426"/>
      <c r="AO25" s="391"/>
      <c r="AP25" s="392"/>
      <c r="AQ25" s="392"/>
      <c r="AR25" s="392"/>
      <c r="AS25" s="392"/>
      <c r="AT25" s="392"/>
      <c r="AU25" s="392"/>
      <c r="AV25" s="392"/>
      <c r="AW25" s="392"/>
      <c r="AX25" s="392"/>
      <c r="AY25" s="393"/>
    </row>
    <row r="26" spans="2:51">
      <c r="B26" s="427">
        <v>6</v>
      </c>
      <c r="C26" s="428"/>
      <c r="D26" s="143"/>
      <c r="E26" s="144"/>
      <c r="F26" s="144"/>
      <c r="G26" s="144"/>
      <c r="H26" s="145"/>
      <c r="I26" s="143"/>
      <c r="J26" s="144"/>
      <c r="K26" s="144"/>
      <c r="L26" s="145"/>
      <c r="M26" s="429"/>
      <c r="N26" s="430"/>
      <c r="O26" s="430"/>
      <c r="P26" s="430"/>
      <c r="Q26" s="431"/>
      <c r="R26" s="212" t="str">
        <f t="shared" si="0"/>
        <v/>
      </c>
      <c r="S26" s="212"/>
      <c r="T26" s="212"/>
      <c r="U26" s="212"/>
      <c r="V26" s="212"/>
      <c r="W26" s="426"/>
      <c r="X26" s="426"/>
      <c r="Y26" s="426"/>
      <c r="Z26" s="426"/>
      <c r="AA26" s="426"/>
      <c r="AB26" s="426"/>
      <c r="AC26" s="426"/>
      <c r="AD26" s="426"/>
      <c r="AE26" s="426"/>
      <c r="AF26" s="426"/>
      <c r="AG26" s="426"/>
      <c r="AH26" s="426"/>
      <c r="AI26" s="426"/>
      <c r="AJ26" s="426"/>
      <c r="AK26" s="426"/>
      <c r="AL26" s="426"/>
      <c r="AM26" s="426"/>
      <c r="AN26" s="426"/>
      <c r="AO26" s="391"/>
      <c r="AP26" s="392"/>
      <c r="AQ26" s="392"/>
      <c r="AR26" s="392"/>
      <c r="AS26" s="392"/>
      <c r="AT26" s="392"/>
      <c r="AU26" s="392"/>
      <c r="AV26" s="392"/>
      <c r="AW26" s="392"/>
      <c r="AX26" s="392"/>
      <c r="AY26" s="393"/>
    </row>
    <row r="27" spans="2:51">
      <c r="B27" s="427">
        <v>7</v>
      </c>
      <c r="C27" s="428"/>
      <c r="D27" s="143"/>
      <c r="E27" s="144"/>
      <c r="F27" s="144"/>
      <c r="G27" s="144"/>
      <c r="H27" s="145"/>
      <c r="I27" s="143"/>
      <c r="J27" s="144"/>
      <c r="K27" s="144"/>
      <c r="L27" s="145"/>
      <c r="M27" s="429"/>
      <c r="N27" s="430"/>
      <c r="O27" s="430"/>
      <c r="P27" s="430"/>
      <c r="Q27" s="431"/>
      <c r="R27" s="212" t="str">
        <f t="shared" si="0"/>
        <v/>
      </c>
      <c r="S27" s="212"/>
      <c r="T27" s="212"/>
      <c r="U27" s="212"/>
      <c r="V27" s="212"/>
      <c r="W27" s="426"/>
      <c r="X27" s="426"/>
      <c r="Y27" s="426"/>
      <c r="Z27" s="426"/>
      <c r="AA27" s="426"/>
      <c r="AB27" s="426"/>
      <c r="AC27" s="426"/>
      <c r="AD27" s="426"/>
      <c r="AE27" s="426"/>
      <c r="AF27" s="426"/>
      <c r="AG27" s="426"/>
      <c r="AH27" s="426"/>
      <c r="AI27" s="426"/>
      <c r="AJ27" s="426"/>
      <c r="AK27" s="426"/>
      <c r="AL27" s="426"/>
      <c r="AM27" s="426"/>
      <c r="AN27" s="426"/>
      <c r="AO27" s="391"/>
      <c r="AP27" s="392"/>
      <c r="AQ27" s="392"/>
      <c r="AR27" s="392"/>
      <c r="AS27" s="392"/>
      <c r="AT27" s="392"/>
      <c r="AU27" s="392"/>
      <c r="AV27" s="392"/>
      <c r="AW27" s="392"/>
      <c r="AX27" s="392"/>
      <c r="AY27" s="393"/>
    </row>
    <row r="28" spans="2:51">
      <c r="B28" s="427">
        <v>8</v>
      </c>
      <c r="C28" s="428"/>
      <c r="D28" s="143"/>
      <c r="E28" s="144"/>
      <c r="F28" s="144"/>
      <c r="G28" s="144"/>
      <c r="H28" s="145"/>
      <c r="I28" s="143"/>
      <c r="J28" s="144"/>
      <c r="K28" s="144"/>
      <c r="L28" s="145"/>
      <c r="M28" s="429"/>
      <c r="N28" s="430"/>
      <c r="O28" s="430"/>
      <c r="P28" s="430"/>
      <c r="Q28" s="431"/>
      <c r="R28" s="212" t="str">
        <f t="shared" si="0"/>
        <v/>
      </c>
      <c r="S28" s="212"/>
      <c r="T28" s="212"/>
      <c r="U28" s="212"/>
      <c r="V28" s="212"/>
      <c r="W28" s="426"/>
      <c r="X28" s="426"/>
      <c r="Y28" s="426"/>
      <c r="Z28" s="426"/>
      <c r="AA28" s="426"/>
      <c r="AB28" s="426"/>
      <c r="AC28" s="426"/>
      <c r="AD28" s="426"/>
      <c r="AE28" s="426"/>
      <c r="AF28" s="426"/>
      <c r="AG28" s="426"/>
      <c r="AH28" s="426"/>
      <c r="AI28" s="426"/>
      <c r="AJ28" s="426"/>
      <c r="AK28" s="426"/>
      <c r="AL28" s="426"/>
      <c r="AM28" s="426"/>
      <c r="AN28" s="426"/>
      <c r="AO28" s="391"/>
      <c r="AP28" s="392"/>
      <c r="AQ28" s="392"/>
      <c r="AR28" s="392"/>
      <c r="AS28" s="392"/>
      <c r="AT28" s="392"/>
      <c r="AU28" s="392"/>
      <c r="AV28" s="392"/>
      <c r="AW28" s="392"/>
      <c r="AX28" s="392"/>
      <c r="AY28" s="393"/>
    </row>
    <row r="29" spans="2:51">
      <c r="B29" s="427">
        <v>9</v>
      </c>
      <c r="C29" s="428"/>
      <c r="D29" s="143"/>
      <c r="E29" s="144"/>
      <c r="F29" s="144"/>
      <c r="G29" s="144"/>
      <c r="H29" s="145"/>
      <c r="I29" s="143"/>
      <c r="J29" s="144"/>
      <c r="K29" s="144"/>
      <c r="L29" s="145"/>
      <c r="M29" s="429"/>
      <c r="N29" s="430"/>
      <c r="O29" s="430"/>
      <c r="P29" s="430"/>
      <c r="Q29" s="431"/>
      <c r="R29" s="212" t="str">
        <f t="shared" si="0"/>
        <v/>
      </c>
      <c r="S29" s="212"/>
      <c r="T29" s="212"/>
      <c r="U29" s="212"/>
      <c r="V29" s="212"/>
      <c r="W29" s="426"/>
      <c r="X29" s="426"/>
      <c r="Y29" s="426"/>
      <c r="Z29" s="426"/>
      <c r="AA29" s="426"/>
      <c r="AB29" s="426"/>
      <c r="AC29" s="426"/>
      <c r="AD29" s="426"/>
      <c r="AE29" s="426"/>
      <c r="AF29" s="426"/>
      <c r="AG29" s="426"/>
      <c r="AH29" s="426"/>
      <c r="AI29" s="426"/>
      <c r="AJ29" s="426"/>
      <c r="AK29" s="426"/>
      <c r="AL29" s="426"/>
      <c r="AM29" s="426"/>
      <c r="AN29" s="426"/>
      <c r="AO29" s="391"/>
      <c r="AP29" s="392"/>
      <c r="AQ29" s="392"/>
      <c r="AR29" s="392"/>
      <c r="AS29" s="392"/>
      <c r="AT29" s="392"/>
      <c r="AU29" s="392"/>
      <c r="AV29" s="392"/>
      <c r="AW29" s="392"/>
      <c r="AX29" s="392"/>
      <c r="AY29" s="393"/>
    </row>
    <row r="30" spans="2:51">
      <c r="B30" s="427">
        <v>10</v>
      </c>
      <c r="C30" s="428"/>
      <c r="D30" s="143"/>
      <c r="E30" s="144"/>
      <c r="F30" s="144"/>
      <c r="G30" s="144"/>
      <c r="H30" s="145"/>
      <c r="I30" s="143"/>
      <c r="J30" s="144"/>
      <c r="K30" s="144"/>
      <c r="L30" s="145"/>
      <c r="M30" s="429"/>
      <c r="N30" s="430"/>
      <c r="O30" s="430"/>
      <c r="P30" s="430"/>
      <c r="Q30" s="431"/>
      <c r="R30" s="212" t="str">
        <f t="shared" si="0"/>
        <v/>
      </c>
      <c r="S30" s="212"/>
      <c r="T30" s="212"/>
      <c r="U30" s="212"/>
      <c r="V30" s="212"/>
      <c r="W30" s="426"/>
      <c r="X30" s="426"/>
      <c r="Y30" s="426"/>
      <c r="Z30" s="426"/>
      <c r="AA30" s="426"/>
      <c r="AB30" s="426"/>
      <c r="AC30" s="426"/>
      <c r="AD30" s="426"/>
      <c r="AE30" s="426"/>
      <c r="AF30" s="426"/>
      <c r="AG30" s="426"/>
      <c r="AH30" s="426"/>
      <c r="AI30" s="426"/>
      <c r="AJ30" s="426"/>
      <c r="AK30" s="426"/>
      <c r="AL30" s="426"/>
      <c r="AM30" s="426"/>
      <c r="AN30" s="426"/>
      <c r="AO30" s="391"/>
      <c r="AP30" s="392"/>
      <c r="AQ30" s="392"/>
      <c r="AR30" s="392"/>
      <c r="AS30" s="392"/>
      <c r="AT30" s="392"/>
      <c r="AU30" s="392"/>
      <c r="AV30" s="392"/>
      <c r="AW30" s="392"/>
      <c r="AX30" s="392"/>
      <c r="AY30" s="393"/>
    </row>
    <row r="31" spans="2:51">
      <c r="B31" s="427">
        <v>11</v>
      </c>
      <c r="C31" s="428"/>
      <c r="D31" s="143"/>
      <c r="E31" s="144"/>
      <c r="F31" s="144"/>
      <c r="G31" s="144"/>
      <c r="H31" s="145"/>
      <c r="I31" s="143"/>
      <c r="J31" s="144"/>
      <c r="K31" s="144"/>
      <c r="L31" s="145"/>
      <c r="M31" s="429"/>
      <c r="N31" s="430"/>
      <c r="O31" s="430"/>
      <c r="P31" s="430"/>
      <c r="Q31" s="431"/>
      <c r="R31" s="212" t="str">
        <f t="shared" ref="R31:R40" si="1">IF(M31="","",(IF(MONTH($F$8)=3,IF(MIN(2,((YEAR($F$8)-YEAR(M31))*12+MONTH($F$8)-MONTH(M31)+1))&gt;=1,MIN(2,((YEAR($F$8)-YEAR(M31))*12+MONTH($F$8)-MONTH(M31)+1)),""),IF(MIN(3,((YEAR($F$8)-YEAR(M31))*12+MONTH($F$8)+3-MONTH(M31))-1)&gt;=1,MIN(3,((YEAR($F$8)-YEAR(M31))*12+MONTH($F$8)+3-MONTH(M31))-1),""))))</f>
        <v/>
      </c>
      <c r="S31" s="212"/>
      <c r="T31" s="212"/>
      <c r="U31" s="212"/>
      <c r="V31" s="212"/>
      <c r="W31" s="426"/>
      <c r="X31" s="426"/>
      <c r="Y31" s="426"/>
      <c r="Z31" s="426"/>
      <c r="AA31" s="426"/>
      <c r="AB31" s="426"/>
      <c r="AC31" s="426"/>
      <c r="AD31" s="426"/>
      <c r="AE31" s="426"/>
      <c r="AF31" s="426"/>
      <c r="AG31" s="426"/>
      <c r="AH31" s="426"/>
      <c r="AI31" s="426"/>
      <c r="AJ31" s="426"/>
      <c r="AK31" s="426"/>
      <c r="AL31" s="426"/>
      <c r="AM31" s="426"/>
      <c r="AN31" s="426"/>
      <c r="AO31" s="391"/>
      <c r="AP31" s="392"/>
      <c r="AQ31" s="392"/>
      <c r="AR31" s="392"/>
      <c r="AS31" s="392"/>
      <c r="AT31" s="392"/>
      <c r="AU31" s="392"/>
      <c r="AV31" s="392"/>
      <c r="AW31" s="392"/>
      <c r="AX31" s="392"/>
      <c r="AY31" s="393"/>
    </row>
    <row r="32" spans="2:51">
      <c r="B32" s="427">
        <v>12</v>
      </c>
      <c r="C32" s="428"/>
      <c r="D32" s="143"/>
      <c r="E32" s="144"/>
      <c r="F32" s="144"/>
      <c r="G32" s="144"/>
      <c r="H32" s="145"/>
      <c r="I32" s="143"/>
      <c r="J32" s="144"/>
      <c r="K32" s="144"/>
      <c r="L32" s="145"/>
      <c r="M32" s="429"/>
      <c r="N32" s="430"/>
      <c r="O32" s="430"/>
      <c r="P32" s="430"/>
      <c r="Q32" s="431"/>
      <c r="R32" s="212" t="str">
        <f t="shared" si="1"/>
        <v/>
      </c>
      <c r="S32" s="212"/>
      <c r="T32" s="212"/>
      <c r="U32" s="212"/>
      <c r="V32" s="212"/>
      <c r="W32" s="426"/>
      <c r="X32" s="426"/>
      <c r="Y32" s="426"/>
      <c r="Z32" s="426"/>
      <c r="AA32" s="426"/>
      <c r="AB32" s="426"/>
      <c r="AC32" s="426"/>
      <c r="AD32" s="426"/>
      <c r="AE32" s="426"/>
      <c r="AF32" s="426"/>
      <c r="AG32" s="426"/>
      <c r="AH32" s="426"/>
      <c r="AI32" s="426"/>
      <c r="AJ32" s="426"/>
      <c r="AK32" s="426"/>
      <c r="AL32" s="426"/>
      <c r="AM32" s="426"/>
      <c r="AN32" s="426"/>
      <c r="AO32" s="391"/>
      <c r="AP32" s="392"/>
      <c r="AQ32" s="392"/>
      <c r="AR32" s="392"/>
      <c r="AS32" s="392"/>
      <c r="AT32" s="392"/>
      <c r="AU32" s="392"/>
      <c r="AV32" s="392"/>
      <c r="AW32" s="392"/>
      <c r="AX32" s="392"/>
      <c r="AY32" s="393"/>
    </row>
    <row r="33" spans="2:51">
      <c r="B33" s="427">
        <v>13</v>
      </c>
      <c r="C33" s="428"/>
      <c r="D33" s="143"/>
      <c r="E33" s="144"/>
      <c r="F33" s="144"/>
      <c r="G33" s="144"/>
      <c r="H33" s="145"/>
      <c r="I33" s="143"/>
      <c r="J33" s="144"/>
      <c r="K33" s="144"/>
      <c r="L33" s="145"/>
      <c r="M33" s="429"/>
      <c r="N33" s="430"/>
      <c r="O33" s="430"/>
      <c r="P33" s="430"/>
      <c r="Q33" s="431"/>
      <c r="R33" s="212" t="str">
        <f t="shared" si="1"/>
        <v/>
      </c>
      <c r="S33" s="212"/>
      <c r="T33" s="212"/>
      <c r="U33" s="212"/>
      <c r="V33" s="212"/>
      <c r="W33" s="426"/>
      <c r="X33" s="426"/>
      <c r="Y33" s="426"/>
      <c r="Z33" s="426"/>
      <c r="AA33" s="426"/>
      <c r="AB33" s="426"/>
      <c r="AC33" s="426"/>
      <c r="AD33" s="426"/>
      <c r="AE33" s="426"/>
      <c r="AF33" s="426"/>
      <c r="AG33" s="426"/>
      <c r="AH33" s="426"/>
      <c r="AI33" s="426"/>
      <c r="AJ33" s="426"/>
      <c r="AK33" s="426"/>
      <c r="AL33" s="426"/>
      <c r="AM33" s="426"/>
      <c r="AN33" s="426"/>
      <c r="AO33" s="391"/>
      <c r="AP33" s="392"/>
      <c r="AQ33" s="392"/>
      <c r="AR33" s="392"/>
      <c r="AS33" s="392"/>
      <c r="AT33" s="392"/>
      <c r="AU33" s="392"/>
      <c r="AV33" s="392"/>
      <c r="AW33" s="392"/>
      <c r="AX33" s="392"/>
      <c r="AY33" s="393"/>
    </row>
    <row r="34" spans="2:51">
      <c r="B34" s="427">
        <v>14</v>
      </c>
      <c r="C34" s="428"/>
      <c r="D34" s="143"/>
      <c r="E34" s="144"/>
      <c r="F34" s="144"/>
      <c r="G34" s="144"/>
      <c r="H34" s="145"/>
      <c r="I34" s="143"/>
      <c r="J34" s="144"/>
      <c r="K34" s="144"/>
      <c r="L34" s="145"/>
      <c r="M34" s="429"/>
      <c r="N34" s="430"/>
      <c r="O34" s="430"/>
      <c r="P34" s="430"/>
      <c r="Q34" s="431"/>
      <c r="R34" s="212" t="str">
        <f t="shared" si="1"/>
        <v/>
      </c>
      <c r="S34" s="212"/>
      <c r="T34" s="212"/>
      <c r="U34" s="212"/>
      <c r="V34" s="212"/>
      <c r="W34" s="426"/>
      <c r="X34" s="426"/>
      <c r="Y34" s="426"/>
      <c r="Z34" s="426"/>
      <c r="AA34" s="426"/>
      <c r="AB34" s="426"/>
      <c r="AC34" s="426"/>
      <c r="AD34" s="426"/>
      <c r="AE34" s="426"/>
      <c r="AF34" s="426"/>
      <c r="AG34" s="426"/>
      <c r="AH34" s="426"/>
      <c r="AI34" s="426"/>
      <c r="AJ34" s="426"/>
      <c r="AK34" s="426"/>
      <c r="AL34" s="426"/>
      <c r="AM34" s="426"/>
      <c r="AN34" s="426"/>
      <c r="AO34" s="391"/>
      <c r="AP34" s="392"/>
      <c r="AQ34" s="392"/>
      <c r="AR34" s="392"/>
      <c r="AS34" s="392"/>
      <c r="AT34" s="392"/>
      <c r="AU34" s="392"/>
      <c r="AV34" s="392"/>
      <c r="AW34" s="392"/>
      <c r="AX34" s="392"/>
      <c r="AY34" s="393"/>
    </row>
    <row r="35" spans="2:51">
      <c r="B35" s="427">
        <v>15</v>
      </c>
      <c r="C35" s="428"/>
      <c r="D35" s="143"/>
      <c r="E35" s="144"/>
      <c r="F35" s="144"/>
      <c r="G35" s="144"/>
      <c r="H35" s="145"/>
      <c r="I35" s="143"/>
      <c r="J35" s="144"/>
      <c r="K35" s="144"/>
      <c r="L35" s="145"/>
      <c r="M35" s="429"/>
      <c r="N35" s="430"/>
      <c r="O35" s="430"/>
      <c r="P35" s="430"/>
      <c r="Q35" s="431"/>
      <c r="R35" s="212" t="str">
        <f t="shared" si="1"/>
        <v/>
      </c>
      <c r="S35" s="212"/>
      <c r="T35" s="212"/>
      <c r="U35" s="212"/>
      <c r="V35" s="212"/>
      <c r="W35" s="426"/>
      <c r="X35" s="426"/>
      <c r="Y35" s="426"/>
      <c r="Z35" s="426"/>
      <c r="AA35" s="426"/>
      <c r="AB35" s="426"/>
      <c r="AC35" s="426"/>
      <c r="AD35" s="426"/>
      <c r="AE35" s="426"/>
      <c r="AF35" s="426"/>
      <c r="AG35" s="426"/>
      <c r="AH35" s="426"/>
      <c r="AI35" s="426"/>
      <c r="AJ35" s="426"/>
      <c r="AK35" s="426"/>
      <c r="AL35" s="426"/>
      <c r="AM35" s="426"/>
      <c r="AN35" s="426"/>
      <c r="AO35" s="391"/>
      <c r="AP35" s="392"/>
      <c r="AQ35" s="392"/>
      <c r="AR35" s="392"/>
      <c r="AS35" s="392"/>
      <c r="AT35" s="392"/>
      <c r="AU35" s="392"/>
      <c r="AV35" s="392"/>
      <c r="AW35" s="392"/>
      <c r="AX35" s="392"/>
      <c r="AY35" s="393"/>
    </row>
    <row r="36" spans="2:51">
      <c r="B36" s="427">
        <v>16</v>
      </c>
      <c r="C36" s="428"/>
      <c r="D36" s="143"/>
      <c r="E36" s="144"/>
      <c r="F36" s="144"/>
      <c r="G36" s="144"/>
      <c r="H36" s="145"/>
      <c r="I36" s="143"/>
      <c r="J36" s="144"/>
      <c r="K36" s="144"/>
      <c r="L36" s="145"/>
      <c r="M36" s="429"/>
      <c r="N36" s="430"/>
      <c r="O36" s="430"/>
      <c r="P36" s="430"/>
      <c r="Q36" s="431"/>
      <c r="R36" s="212" t="str">
        <f t="shared" si="1"/>
        <v/>
      </c>
      <c r="S36" s="212"/>
      <c r="T36" s="212"/>
      <c r="U36" s="212"/>
      <c r="V36" s="212"/>
      <c r="W36" s="426"/>
      <c r="X36" s="426"/>
      <c r="Y36" s="426"/>
      <c r="Z36" s="426"/>
      <c r="AA36" s="426"/>
      <c r="AB36" s="426"/>
      <c r="AC36" s="426"/>
      <c r="AD36" s="426"/>
      <c r="AE36" s="426"/>
      <c r="AF36" s="426"/>
      <c r="AG36" s="426"/>
      <c r="AH36" s="426"/>
      <c r="AI36" s="426"/>
      <c r="AJ36" s="426"/>
      <c r="AK36" s="426"/>
      <c r="AL36" s="426"/>
      <c r="AM36" s="426"/>
      <c r="AN36" s="426"/>
      <c r="AO36" s="391"/>
      <c r="AP36" s="392"/>
      <c r="AQ36" s="392"/>
      <c r="AR36" s="392"/>
      <c r="AS36" s="392"/>
      <c r="AT36" s="392"/>
      <c r="AU36" s="392"/>
      <c r="AV36" s="392"/>
      <c r="AW36" s="392"/>
      <c r="AX36" s="392"/>
      <c r="AY36" s="393"/>
    </row>
    <row r="37" spans="2:51">
      <c r="B37" s="427">
        <v>17</v>
      </c>
      <c r="C37" s="428"/>
      <c r="D37" s="143"/>
      <c r="E37" s="144"/>
      <c r="F37" s="144"/>
      <c r="G37" s="144"/>
      <c r="H37" s="145"/>
      <c r="I37" s="143"/>
      <c r="J37" s="144"/>
      <c r="K37" s="144"/>
      <c r="L37" s="145"/>
      <c r="M37" s="429"/>
      <c r="N37" s="430"/>
      <c r="O37" s="430"/>
      <c r="P37" s="430"/>
      <c r="Q37" s="431"/>
      <c r="R37" s="212" t="str">
        <f t="shared" si="1"/>
        <v/>
      </c>
      <c r="S37" s="212"/>
      <c r="T37" s="212"/>
      <c r="U37" s="212"/>
      <c r="V37" s="212"/>
      <c r="W37" s="426"/>
      <c r="X37" s="426"/>
      <c r="Y37" s="426"/>
      <c r="Z37" s="426"/>
      <c r="AA37" s="426"/>
      <c r="AB37" s="426"/>
      <c r="AC37" s="426"/>
      <c r="AD37" s="426"/>
      <c r="AE37" s="426"/>
      <c r="AF37" s="426"/>
      <c r="AG37" s="426"/>
      <c r="AH37" s="426"/>
      <c r="AI37" s="426"/>
      <c r="AJ37" s="426"/>
      <c r="AK37" s="426"/>
      <c r="AL37" s="426"/>
      <c r="AM37" s="426"/>
      <c r="AN37" s="426"/>
      <c r="AO37" s="391"/>
      <c r="AP37" s="392"/>
      <c r="AQ37" s="392"/>
      <c r="AR37" s="392"/>
      <c r="AS37" s="392"/>
      <c r="AT37" s="392"/>
      <c r="AU37" s="392"/>
      <c r="AV37" s="392"/>
      <c r="AW37" s="392"/>
      <c r="AX37" s="392"/>
      <c r="AY37" s="393"/>
    </row>
    <row r="38" spans="2:51">
      <c r="B38" s="427">
        <v>18</v>
      </c>
      <c r="C38" s="428"/>
      <c r="D38" s="143"/>
      <c r="E38" s="144"/>
      <c r="F38" s="144"/>
      <c r="G38" s="144"/>
      <c r="H38" s="145"/>
      <c r="I38" s="143"/>
      <c r="J38" s="144"/>
      <c r="K38" s="144"/>
      <c r="L38" s="145"/>
      <c r="M38" s="429"/>
      <c r="N38" s="430"/>
      <c r="O38" s="430"/>
      <c r="P38" s="430"/>
      <c r="Q38" s="431"/>
      <c r="R38" s="212" t="str">
        <f t="shared" si="1"/>
        <v/>
      </c>
      <c r="S38" s="212"/>
      <c r="T38" s="212"/>
      <c r="U38" s="212"/>
      <c r="V38" s="212"/>
      <c r="W38" s="426"/>
      <c r="X38" s="426"/>
      <c r="Y38" s="426"/>
      <c r="Z38" s="426"/>
      <c r="AA38" s="426"/>
      <c r="AB38" s="426"/>
      <c r="AC38" s="426"/>
      <c r="AD38" s="426"/>
      <c r="AE38" s="426"/>
      <c r="AF38" s="426"/>
      <c r="AG38" s="426"/>
      <c r="AH38" s="426"/>
      <c r="AI38" s="426"/>
      <c r="AJ38" s="426"/>
      <c r="AK38" s="426"/>
      <c r="AL38" s="426"/>
      <c r="AM38" s="426"/>
      <c r="AN38" s="426"/>
      <c r="AO38" s="391"/>
      <c r="AP38" s="392"/>
      <c r="AQ38" s="392"/>
      <c r="AR38" s="392"/>
      <c r="AS38" s="392"/>
      <c r="AT38" s="392"/>
      <c r="AU38" s="392"/>
      <c r="AV38" s="392"/>
      <c r="AW38" s="392"/>
      <c r="AX38" s="392"/>
      <c r="AY38" s="393"/>
    </row>
    <row r="39" spans="2:51">
      <c r="B39" s="427">
        <v>19</v>
      </c>
      <c r="C39" s="428"/>
      <c r="D39" s="143"/>
      <c r="E39" s="144"/>
      <c r="F39" s="144"/>
      <c r="G39" s="144"/>
      <c r="H39" s="145"/>
      <c r="I39" s="143"/>
      <c r="J39" s="144"/>
      <c r="K39" s="144"/>
      <c r="L39" s="145"/>
      <c r="M39" s="429"/>
      <c r="N39" s="430"/>
      <c r="O39" s="430"/>
      <c r="P39" s="430"/>
      <c r="Q39" s="431"/>
      <c r="R39" s="212" t="str">
        <f t="shared" si="1"/>
        <v/>
      </c>
      <c r="S39" s="212"/>
      <c r="T39" s="212"/>
      <c r="U39" s="212"/>
      <c r="V39" s="212"/>
      <c r="W39" s="426"/>
      <c r="X39" s="426"/>
      <c r="Y39" s="426"/>
      <c r="Z39" s="426"/>
      <c r="AA39" s="426"/>
      <c r="AB39" s="426"/>
      <c r="AC39" s="426"/>
      <c r="AD39" s="426"/>
      <c r="AE39" s="426"/>
      <c r="AF39" s="426"/>
      <c r="AG39" s="426"/>
      <c r="AH39" s="426"/>
      <c r="AI39" s="426"/>
      <c r="AJ39" s="426"/>
      <c r="AK39" s="426"/>
      <c r="AL39" s="426"/>
      <c r="AM39" s="426"/>
      <c r="AN39" s="426"/>
      <c r="AO39" s="391"/>
      <c r="AP39" s="392"/>
      <c r="AQ39" s="392"/>
      <c r="AR39" s="392"/>
      <c r="AS39" s="392"/>
      <c r="AT39" s="392"/>
      <c r="AU39" s="392"/>
      <c r="AV39" s="392"/>
      <c r="AW39" s="392"/>
      <c r="AX39" s="392"/>
      <c r="AY39" s="393"/>
    </row>
    <row r="40" spans="2:51">
      <c r="B40" s="427">
        <v>20</v>
      </c>
      <c r="C40" s="428"/>
      <c r="D40" s="143"/>
      <c r="E40" s="144"/>
      <c r="F40" s="144"/>
      <c r="G40" s="144"/>
      <c r="H40" s="145"/>
      <c r="I40" s="143"/>
      <c r="J40" s="144"/>
      <c r="K40" s="144"/>
      <c r="L40" s="145"/>
      <c r="M40" s="429"/>
      <c r="N40" s="430"/>
      <c r="O40" s="430"/>
      <c r="P40" s="430"/>
      <c r="Q40" s="431"/>
      <c r="R40" s="212" t="str">
        <f t="shared" si="1"/>
        <v/>
      </c>
      <c r="S40" s="212"/>
      <c r="T40" s="212"/>
      <c r="U40" s="212"/>
      <c r="V40" s="212"/>
      <c r="W40" s="426"/>
      <c r="X40" s="426"/>
      <c r="Y40" s="426"/>
      <c r="Z40" s="426"/>
      <c r="AA40" s="426"/>
      <c r="AB40" s="426"/>
      <c r="AC40" s="426"/>
      <c r="AD40" s="426"/>
      <c r="AE40" s="426"/>
      <c r="AF40" s="426"/>
      <c r="AG40" s="426"/>
      <c r="AH40" s="426"/>
      <c r="AI40" s="426"/>
      <c r="AJ40" s="426"/>
      <c r="AK40" s="426"/>
      <c r="AL40" s="426"/>
      <c r="AM40" s="426"/>
      <c r="AN40" s="426"/>
      <c r="AO40" s="391"/>
      <c r="AP40" s="392"/>
      <c r="AQ40" s="392"/>
      <c r="AR40" s="392"/>
      <c r="AS40" s="392"/>
      <c r="AT40" s="392"/>
      <c r="AU40" s="392"/>
      <c r="AV40" s="392"/>
      <c r="AW40" s="392"/>
      <c r="AX40" s="392"/>
      <c r="AY40" s="393"/>
    </row>
    <row r="41" spans="2:51">
      <c r="B41" s="427">
        <v>21</v>
      </c>
      <c r="C41" s="428"/>
      <c r="D41" s="143"/>
      <c r="E41" s="144"/>
      <c r="F41" s="144"/>
      <c r="G41" s="144"/>
      <c r="H41" s="145"/>
      <c r="I41" s="143"/>
      <c r="J41" s="144"/>
      <c r="K41" s="144"/>
      <c r="L41" s="145"/>
      <c r="M41" s="429"/>
      <c r="N41" s="430"/>
      <c r="O41" s="430"/>
      <c r="P41" s="430"/>
      <c r="Q41" s="431"/>
      <c r="R41" s="212" t="str">
        <f t="shared" si="0"/>
        <v/>
      </c>
      <c r="S41" s="212"/>
      <c r="T41" s="212"/>
      <c r="U41" s="212"/>
      <c r="V41" s="212"/>
      <c r="W41" s="426"/>
      <c r="X41" s="426"/>
      <c r="Y41" s="426"/>
      <c r="Z41" s="426"/>
      <c r="AA41" s="426"/>
      <c r="AB41" s="426"/>
      <c r="AC41" s="426"/>
      <c r="AD41" s="426"/>
      <c r="AE41" s="426"/>
      <c r="AF41" s="426"/>
      <c r="AG41" s="426"/>
      <c r="AH41" s="426"/>
      <c r="AI41" s="426"/>
      <c r="AJ41" s="426"/>
      <c r="AK41" s="426"/>
      <c r="AL41" s="426"/>
      <c r="AM41" s="426"/>
      <c r="AN41" s="426"/>
      <c r="AO41" s="391"/>
      <c r="AP41" s="392"/>
      <c r="AQ41" s="392"/>
      <c r="AR41" s="392"/>
      <c r="AS41" s="392"/>
      <c r="AT41" s="392"/>
      <c r="AU41" s="392"/>
      <c r="AV41" s="392"/>
      <c r="AW41" s="392"/>
      <c r="AX41" s="392"/>
      <c r="AY41" s="393"/>
    </row>
    <row r="42" spans="2:51">
      <c r="B42" s="427">
        <v>22</v>
      </c>
      <c r="C42" s="428"/>
      <c r="D42" s="143"/>
      <c r="E42" s="144"/>
      <c r="F42" s="144"/>
      <c r="G42" s="144"/>
      <c r="H42" s="145"/>
      <c r="I42" s="143"/>
      <c r="J42" s="144"/>
      <c r="K42" s="144"/>
      <c r="L42" s="145"/>
      <c r="M42" s="429"/>
      <c r="N42" s="430"/>
      <c r="O42" s="430"/>
      <c r="P42" s="430"/>
      <c r="Q42" s="431"/>
      <c r="R42" s="212" t="str">
        <f t="shared" si="0"/>
        <v/>
      </c>
      <c r="S42" s="212"/>
      <c r="T42" s="212"/>
      <c r="U42" s="212"/>
      <c r="V42" s="212"/>
      <c r="W42" s="426"/>
      <c r="X42" s="426"/>
      <c r="Y42" s="426"/>
      <c r="Z42" s="426"/>
      <c r="AA42" s="426"/>
      <c r="AB42" s="426"/>
      <c r="AC42" s="426"/>
      <c r="AD42" s="426"/>
      <c r="AE42" s="426"/>
      <c r="AF42" s="426"/>
      <c r="AG42" s="426"/>
      <c r="AH42" s="426"/>
      <c r="AI42" s="426"/>
      <c r="AJ42" s="426"/>
      <c r="AK42" s="426"/>
      <c r="AL42" s="426"/>
      <c r="AM42" s="426"/>
      <c r="AN42" s="426"/>
      <c r="AO42" s="391"/>
      <c r="AP42" s="392"/>
      <c r="AQ42" s="392"/>
      <c r="AR42" s="392"/>
      <c r="AS42" s="392"/>
      <c r="AT42" s="392"/>
      <c r="AU42" s="392"/>
      <c r="AV42" s="392"/>
      <c r="AW42" s="392"/>
      <c r="AX42" s="392"/>
      <c r="AY42" s="393"/>
    </row>
    <row r="43" spans="2:51">
      <c r="B43" s="427">
        <v>23</v>
      </c>
      <c r="C43" s="428"/>
      <c r="D43" s="143"/>
      <c r="E43" s="144"/>
      <c r="F43" s="144"/>
      <c r="G43" s="144"/>
      <c r="H43" s="145"/>
      <c r="I43" s="143"/>
      <c r="J43" s="144"/>
      <c r="K43" s="144"/>
      <c r="L43" s="145"/>
      <c r="M43" s="429"/>
      <c r="N43" s="430"/>
      <c r="O43" s="430"/>
      <c r="P43" s="430"/>
      <c r="Q43" s="431"/>
      <c r="R43" s="212" t="str">
        <f t="shared" si="0"/>
        <v/>
      </c>
      <c r="S43" s="212"/>
      <c r="T43" s="212"/>
      <c r="U43" s="212"/>
      <c r="V43" s="212"/>
      <c r="W43" s="426"/>
      <c r="X43" s="426"/>
      <c r="Y43" s="426"/>
      <c r="Z43" s="426"/>
      <c r="AA43" s="426"/>
      <c r="AB43" s="426"/>
      <c r="AC43" s="426"/>
      <c r="AD43" s="426"/>
      <c r="AE43" s="426"/>
      <c r="AF43" s="426"/>
      <c r="AG43" s="426"/>
      <c r="AH43" s="426"/>
      <c r="AI43" s="426"/>
      <c r="AJ43" s="426"/>
      <c r="AK43" s="426"/>
      <c r="AL43" s="426"/>
      <c r="AM43" s="426"/>
      <c r="AN43" s="426"/>
      <c r="AO43" s="391"/>
      <c r="AP43" s="392"/>
      <c r="AQ43" s="392"/>
      <c r="AR43" s="392"/>
      <c r="AS43" s="392"/>
      <c r="AT43" s="392"/>
      <c r="AU43" s="392"/>
      <c r="AV43" s="392"/>
      <c r="AW43" s="392"/>
      <c r="AX43" s="392"/>
      <c r="AY43" s="393"/>
    </row>
    <row r="44" spans="2:51">
      <c r="B44" s="427">
        <v>24</v>
      </c>
      <c r="C44" s="428"/>
      <c r="D44" s="143"/>
      <c r="E44" s="144"/>
      <c r="F44" s="144"/>
      <c r="G44" s="144"/>
      <c r="H44" s="145"/>
      <c r="I44" s="143"/>
      <c r="J44" s="144"/>
      <c r="K44" s="144"/>
      <c r="L44" s="145"/>
      <c r="M44" s="429"/>
      <c r="N44" s="430"/>
      <c r="O44" s="430"/>
      <c r="P44" s="430"/>
      <c r="Q44" s="431"/>
      <c r="R44" s="212" t="str">
        <f t="shared" si="0"/>
        <v/>
      </c>
      <c r="S44" s="212"/>
      <c r="T44" s="212"/>
      <c r="U44" s="212"/>
      <c r="V44" s="212"/>
      <c r="W44" s="426"/>
      <c r="X44" s="426"/>
      <c r="Y44" s="426"/>
      <c r="Z44" s="426"/>
      <c r="AA44" s="426"/>
      <c r="AB44" s="426"/>
      <c r="AC44" s="426"/>
      <c r="AD44" s="426"/>
      <c r="AE44" s="426"/>
      <c r="AF44" s="426"/>
      <c r="AG44" s="426"/>
      <c r="AH44" s="426"/>
      <c r="AI44" s="426"/>
      <c r="AJ44" s="426"/>
      <c r="AK44" s="426"/>
      <c r="AL44" s="426"/>
      <c r="AM44" s="426"/>
      <c r="AN44" s="426"/>
      <c r="AO44" s="391"/>
      <c r="AP44" s="392"/>
      <c r="AQ44" s="392"/>
      <c r="AR44" s="392"/>
      <c r="AS44" s="392"/>
      <c r="AT44" s="392"/>
      <c r="AU44" s="392"/>
      <c r="AV44" s="392"/>
      <c r="AW44" s="392"/>
      <c r="AX44" s="392"/>
      <c r="AY44" s="393"/>
    </row>
    <row r="45" spans="2:51">
      <c r="B45" s="427">
        <v>25</v>
      </c>
      <c r="C45" s="428"/>
      <c r="D45" s="143"/>
      <c r="E45" s="144"/>
      <c r="F45" s="144"/>
      <c r="G45" s="144"/>
      <c r="H45" s="145"/>
      <c r="I45" s="143"/>
      <c r="J45" s="144"/>
      <c r="K45" s="144"/>
      <c r="L45" s="145"/>
      <c r="M45" s="429"/>
      <c r="N45" s="430"/>
      <c r="O45" s="430"/>
      <c r="P45" s="430"/>
      <c r="Q45" s="431"/>
      <c r="R45" s="212" t="str">
        <f t="shared" si="0"/>
        <v/>
      </c>
      <c r="S45" s="212"/>
      <c r="T45" s="212"/>
      <c r="U45" s="212"/>
      <c r="V45" s="212"/>
      <c r="W45" s="426"/>
      <c r="X45" s="426"/>
      <c r="Y45" s="426"/>
      <c r="Z45" s="426"/>
      <c r="AA45" s="426"/>
      <c r="AB45" s="426"/>
      <c r="AC45" s="426"/>
      <c r="AD45" s="426"/>
      <c r="AE45" s="426"/>
      <c r="AF45" s="426"/>
      <c r="AG45" s="426"/>
      <c r="AH45" s="426"/>
      <c r="AI45" s="426"/>
      <c r="AJ45" s="426"/>
      <c r="AK45" s="426"/>
      <c r="AL45" s="426"/>
      <c r="AM45" s="426"/>
      <c r="AN45" s="426"/>
      <c r="AO45" s="391"/>
      <c r="AP45" s="392"/>
      <c r="AQ45" s="392"/>
      <c r="AR45" s="392"/>
      <c r="AS45" s="392"/>
      <c r="AT45" s="392"/>
      <c r="AU45" s="392"/>
      <c r="AV45" s="392"/>
      <c r="AW45" s="392"/>
      <c r="AX45" s="392"/>
      <c r="AY45" s="393"/>
    </row>
    <row r="46" spans="2:51">
      <c r="B46" s="427">
        <v>26</v>
      </c>
      <c r="C46" s="428"/>
      <c r="D46" s="143"/>
      <c r="E46" s="144"/>
      <c r="F46" s="144"/>
      <c r="G46" s="144"/>
      <c r="H46" s="145"/>
      <c r="I46" s="143"/>
      <c r="J46" s="144"/>
      <c r="K46" s="144"/>
      <c r="L46" s="145"/>
      <c r="M46" s="429"/>
      <c r="N46" s="430"/>
      <c r="O46" s="430"/>
      <c r="P46" s="430"/>
      <c r="Q46" s="431"/>
      <c r="R46" s="212" t="str">
        <f t="shared" si="0"/>
        <v/>
      </c>
      <c r="S46" s="212"/>
      <c r="T46" s="212"/>
      <c r="U46" s="212"/>
      <c r="V46" s="212"/>
      <c r="W46" s="426"/>
      <c r="X46" s="426"/>
      <c r="Y46" s="426"/>
      <c r="Z46" s="426"/>
      <c r="AA46" s="426"/>
      <c r="AB46" s="426"/>
      <c r="AC46" s="426"/>
      <c r="AD46" s="426"/>
      <c r="AE46" s="426"/>
      <c r="AF46" s="426"/>
      <c r="AG46" s="426"/>
      <c r="AH46" s="426"/>
      <c r="AI46" s="426"/>
      <c r="AJ46" s="426"/>
      <c r="AK46" s="426"/>
      <c r="AL46" s="426"/>
      <c r="AM46" s="426"/>
      <c r="AN46" s="426"/>
      <c r="AO46" s="391"/>
      <c r="AP46" s="392"/>
      <c r="AQ46" s="392"/>
      <c r="AR46" s="392"/>
      <c r="AS46" s="392"/>
      <c r="AT46" s="392"/>
      <c r="AU46" s="392"/>
      <c r="AV46" s="392"/>
      <c r="AW46" s="392"/>
      <c r="AX46" s="392"/>
      <c r="AY46" s="393"/>
    </row>
    <row r="47" spans="2:51">
      <c r="B47" s="427">
        <v>27</v>
      </c>
      <c r="C47" s="428"/>
      <c r="D47" s="143"/>
      <c r="E47" s="144"/>
      <c r="F47" s="144"/>
      <c r="G47" s="144"/>
      <c r="H47" s="145"/>
      <c r="I47" s="143"/>
      <c r="J47" s="144"/>
      <c r="K47" s="144"/>
      <c r="L47" s="145"/>
      <c r="M47" s="429"/>
      <c r="N47" s="430"/>
      <c r="O47" s="430"/>
      <c r="P47" s="430"/>
      <c r="Q47" s="431"/>
      <c r="R47" s="212" t="str">
        <f t="shared" si="0"/>
        <v/>
      </c>
      <c r="S47" s="212"/>
      <c r="T47" s="212"/>
      <c r="U47" s="212"/>
      <c r="V47" s="212"/>
      <c r="W47" s="426"/>
      <c r="X47" s="426"/>
      <c r="Y47" s="426"/>
      <c r="Z47" s="426"/>
      <c r="AA47" s="426"/>
      <c r="AB47" s="426"/>
      <c r="AC47" s="426"/>
      <c r="AD47" s="426"/>
      <c r="AE47" s="426"/>
      <c r="AF47" s="426"/>
      <c r="AG47" s="426"/>
      <c r="AH47" s="426"/>
      <c r="AI47" s="426"/>
      <c r="AJ47" s="426"/>
      <c r="AK47" s="426"/>
      <c r="AL47" s="426"/>
      <c r="AM47" s="426"/>
      <c r="AN47" s="426"/>
      <c r="AO47" s="391"/>
      <c r="AP47" s="392"/>
      <c r="AQ47" s="392"/>
      <c r="AR47" s="392"/>
      <c r="AS47" s="392"/>
      <c r="AT47" s="392"/>
      <c r="AU47" s="392"/>
      <c r="AV47" s="392"/>
      <c r="AW47" s="392"/>
      <c r="AX47" s="392"/>
      <c r="AY47" s="393"/>
    </row>
    <row r="48" spans="2:51">
      <c r="B48" s="427">
        <v>28</v>
      </c>
      <c r="C48" s="428"/>
      <c r="D48" s="143"/>
      <c r="E48" s="144"/>
      <c r="F48" s="144"/>
      <c r="G48" s="144"/>
      <c r="H48" s="145"/>
      <c r="I48" s="143"/>
      <c r="J48" s="144"/>
      <c r="K48" s="144"/>
      <c r="L48" s="145"/>
      <c r="M48" s="429"/>
      <c r="N48" s="430"/>
      <c r="O48" s="430"/>
      <c r="P48" s="430"/>
      <c r="Q48" s="431"/>
      <c r="R48" s="212" t="str">
        <f t="shared" si="0"/>
        <v/>
      </c>
      <c r="S48" s="212"/>
      <c r="T48" s="212"/>
      <c r="U48" s="212"/>
      <c r="V48" s="212"/>
      <c r="W48" s="426"/>
      <c r="X48" s="426"/>
      <c r="Y48" s="426"/>
      <c r="Z48" s="426"/>
      <c r="AA48" s="426"/>
      <c r="AB48" s="426"/>
      <c r="AC48" s="426"/>
      <c r="AD48" s="426"/>
      <c r="AE48" s="426"/>
      <c r="AF48" s="426"/>
      <c r="AG48" s="426"/>
      <c r="AH48" s="426"/>
      <c r="AI48" s="426"/>
      <c r="AJ48" s="426"/>
      <c r="AK48" s="426"/>
      <c r="AL48" s="426"/>
      <c r="AM48" s="426"/>
      <c r="AN48" s="426"/>
      <c r="AO48" s="391"/>
      <c r="AP48" s="392"/>
      <c r="AQ48" s="392"/>
      <c r="AR48" s="392"/>
      <c r="AS48" s="392"/>
      <c r="AT48" s="392"/>
      <c r="AU48" s="392"/>
      <c r="AV48" s="392"/>
      <c r="AW48" s="392"/>
      <c r="AX48" s="392"/>
      <c r="AY48" s="393"/>
    </row>
    <row r="49" spans="1:58">
      <c r="B49" s="427">
        <v>29</v>
      </c>
      <c r="C49" s="428"/>
      <c r="D49" s="143"/>
      <c r="E49" s="144"/>
      <c r="F49" s="144"/>
      <c r="G49" s="144"/>
      <c r="H49" s="145"/>
      <c r="I49" s="143"/>
      <c r="J49" s="144"/>
      <c r="K49" s="144"/>
      <c r="L49" s="145"/>
      <c r="M49" s="429"/>
      <c r="N49" s="430"/>
      <c r="O49" s="430"/>
      <c r="P49" s="430"/>
      <c r="Q49" s="431"/>
      <c r="R49" s="212" t="str">
        <f t="shared" si="0"/>
        <v/>
      </c>
      <c r="S49" s="212"/>
      <c r="T49" s="212"/>
      <c r="U49" s="212"/>
      <c r="V49" s="212"/>
      <c r="W49" s="426"/>
      <c r="X49" s="426"/>
      <c r="Y49" s="426"/>
      <c r="Z49" s="426"/>
      <c r="AA49" s="426"/>
      <c r="AB49" s="426"/>
      <c r="AC49" s="426"/>
      <c r="AD49" s="426"/>
      <c r="AE49" s="426"/>
      <c r="AF49" s="426"/>
      <c r="AG49" s="426"/>
      <c r="AH49" s="426"/>
      <c r="AI49" s="426"/>
      <c r="AJ49" s="426"/>
      <c r="AK49" s="426"/>
      <c r="AL49" s="426"/>
      <c r="AM49" s="426"/>
      <c r="AN49" s="426"/>
      <c r="AO49" s="391"/>
      <c r="AP49" s="392"/>
      <c r="AQ49" s="392"/>
      <c r="AR49" s="392"/>
      <c r="AS49" s="392"/>
      <c r="AT49" s="392"/>
      <c r="AU49" s="392"/>
      <c r="AV49" s="392"/>
      <c r="AW49" s="392"/>
      <c r="AX49" s="392"/>
      <c r="AY49" s="393"/>
    </row>
    <row r="50" spans="1:58">
      <c r="B50" s="427">
        <v>30</v>
      </c>
      <c r="C50" s="428"/>
      <c r="D50" s="143"/>
      <c r="E50" s="144"/>
      <c r="F50" s="144"/>
      <c r="G50" s="144"/>
      <c r="H50" s="145"/>
      <c r="I50" s="143"/>
      <c r="J50" s="144"/>
      <c r="K50" s="144"/>
      <c r="L50" s="145"/>
      <c r="M50" s="429"/>
      <c r="N50" s="430"/>
      <c r="O50" s="430"/>
      <c r="P50" s="430"/>
      <c r="Q50" s="431"/>
      <c r="R50" s="212" t="str">
        <f t="shared" si="0"/>
        <v/>
      </c>
      <c r="S50" s="212"/>
      <c r="T50" s="212"/>
      <c r="U50" s="212"/>
      <c r="V50" s="212"/>
      <c r="W50" s="426"/>
      <c r="X50" s="426"/>
      <c r="Y50" s="426"/>
      <c r="Z50" s="426"/>
      <c r="AA50" s="426"/>
      <c r="AB50" s="426"/>
      <c r="AC50" s="426"/>
      <c r="AD50" s="426"/>
      <c r="AE50" s="426"/>
      <c r="AF50" s="426"/>
      <c r="AG50" s="426"/>
      <c r="AH50" s="426"/>
      <c r="AI50" s="426"/>
      <c r="AJ50" s="426"/>
      <c r="AK50" s="426"/>
      <c r="AL50" s="426"/>
      <c r="AM50" s="426"/>
      <c r="AN50" s="426"/>
      <c r="AO50" s="391"/>
      <c r="AP50" s="392"/>
      <c r="AQ50" s="392"/>
      <c r="AR50" s="392"/>
      <c r="AS50" s="392"/>
      <c r="AT50" s="392"/>
      <c r="AU50" s="392"/>
      <c r="AV50" s="392"/>
      <c r="AW50" s="392"/>
      <c r="AX50" s="392"/>
      <c r="AY50" s="393"/>
    </row>
    <row r="51" spans="1:58">
      <c r="B51" s="214"/>
      <c r="C51" s="214"/>
      <c r="T51" s="13"/>
      <c r="U51" s="13"/>
      <c r="V51" s="13"/>
      <c r="W51" s="13"/>
      <c r="X51" s="13"/>
    </row>
    <row r="52" spans="1:58">
      <c r="B52" s="14"/>
      <c r="C52" s="14"/>
      <c r="T52" s="13"/>
      <c r="U52" s="13"/>
      <c r="V52" s="13"/>
      <c r="W52" s="13"/>
      <c r="X52" s="13"/>
    </row>
    <row r="53" spans="1:58">
      <c r="B53" s="1"/>
      <c r="T53" s="13"/>
      <c r="U53" s="13"/>
      <c r="V53" s="13"/>
      <c r="W53" s="13"/>
      <c r="X53" s="13"/>
    </row>
    <row r="54" spans="1:58" ht="3.75" customHeight="1">
      <c r="B54" s="15"/>
      <c r="C54" s="15"/>
      <c r="D54" s="15"/>
      <c r="E54" s="15"/>
      <c r="F54" s="15"/>
      <c r="G54" s="15"/>
      <c r="H54" s="15"/>
      <c r="I54" s="15"/>
      <c r="J54" s="15"/>
      <c r="K54" s="15"/>
      <c r="L54" s="15"/>
      <c r="M54" s="15"/>
      <c r="N54" s="15"/>
      <c r="O54" s="15"/>
      <c r="P54" s="15"/>
      <c r="Q54" s="15"/>
      <c r="R54" s="15"/>
      <c r="S54" s="15"/>
    </row>
    <row r="55" spans="1:58">
      <c r="B55" s="216" t="s">
        <v>66</v>
      </c>
      <c r="C55" s="216"/>
      <c r="D55" s="216"/>
      <c r="E55" s="216"/>
      <c r="F55" s="216"/>
      <c r="G55" s="216"/>
      <c r="H55" s="216"/>
      <c r="I55" s="217"/>
      <c r="J55" s="190" t="s">
        <v>45</v>
      </c>
      <c r="K55" s="190"/>
      <c r="L55" s="190"/>
      <c r="M55" s="190"/>
      <c r="N55" s="190"/>
      <c r="O55" s="215" t="e">
        <f>SUM(BB57:BD66)*$BC$15</f>
        <v>#DIV/0!</v>
      </c>
      <c r="P55" s="215"/>
      <c r="Q55" s="215"/>
      <c r="R55" s="215"/>
      <c r="S55" s="215"/>
      <c r="T55" s="215"/>
      <c r="AA55" s="125" t="s">
        <v>67</v>
      </c>
      <c r="AB55" s="125"/>
      <c r="AC55" s="125"/>
      <c r="AD55" s="125"/>
      <c r="AE55" s="125"/>
      <c r="AF55" s="125"/>
      <c r="AG55" s="125" t="s">
        <v>68</v>
      </c>
      <c r="AH55" s="125"/>
      <c r="AI55" s="125"/>
      <c r="AJ55" s="125"/>
      <c r="AK55" s="125"/>
      <c r="AL55" s="125"/>
      <c r="AM55" s="125" t="s">
        <v>69</v>
      </c>
      <c r="AN55" s="125"/>
      <c r="AO55" s="125"/>
      <c r="AP55" s="125"/>
      <c r="AQ55" s="125"/>
      <c r="AR55" s="125"/>
      <c r="AY55" s="125" t="s">
        <v>70</v>
      </c>
      <c r="AZ55" s="125"/>
      <c r="BA55" s="125"/>
      <c r="BB55" s="125"/>
      <c r="BC55" s="125"/>
      <c r="BD55" s="125"/>
    </row>
    <row r="56" spans="1:58">
      <c r="A56" s="16"/>
      <c r="B56" s="132" t="s">
        <v>71</v>
      </c>
      <c r="C56" s="132"/>
      <c r="D56" s="132" t="s">
        <v>72</v>
      </c>
      <c r="E56" s="132"/>
      <c r="F56" s="132"/>
      <c r="G56" s="132"/>
      <c r="H56" s="132"/>
      <c r="I56" s="132"/>
      <c r="J56" s="132"/>
      <c r="K56" s="132"/>
      <c r="L56" s="132"/>
      <c r="M56" s="132" t="s">
        <v>73</v>
      </c>
      <c r="N56" s="132"/>
      <c r="O56" s="132"/>
      <c r="P56" s="132"/>
      <c r="Q56" s="132"/>
      <c r="R56" s="132" t="s">
        <v>74</v>
      </c>
      <c r="S56" s="132"/>
      <c r="T56" s="132"/>
      <c r="U56" s="132"/>
      <c r="V56" s="132"/>
      <c r="W56" s="132" t="s">
        <v>75</v>
      </c>
      <c r="X56" s="132"/>
      <c r="Y56" s="132" t="s">
        <v>76</v>
      </c>
      <c r="Z56" s="132"/>
      <c r="AA56" s="132" t="s">
        <v>77</v>
      </c>
      <c r="AB56" s="132"/>
      <c r="AC56" s="132"/>
      <c r="AD56" s="132" t="s">
        <v>78</v>
      </c>
      <c r="AE56" s="132"/>
      <c r="AF56" s="132"/>
      <c r="AG56" s="132" t="s">
        <v>77</v>
      </c>
      <c r="AH56" s="132"/>
      <c r="AI56" s="132"/>
      <c r="AJ56" s="132" t="s">
        <v>78</v>
      </c>
      <c r="AK56" s="132"/>
      <c r="AL56" s="132"/>
      <c r="AM56" s="132" t="s">
        <v>77</v>
      </c>
      <c r="AN56" s="132"/>
      <c r="AO56" s="132"/>
      <c r="AP56" s="132" t="s">
        <v>78</v>
      </c>
      <c r="AQ56" s="132"/>
      <c r="AR56" s="132"/>
      <c r="AS56" s="132" t="s">
        <v>79</v>
      </c>
      <c r="AT56" s="132"/>
      <c r="AU56" s="132"/>
      <c r="AV56" s="219" t="s">
        <v>80</v>
      </c>
      <c r="AW56" s="219"/>
      <c r="AX56" s="219"/>
      <c r="AY56" s="219" t="s">
        <v>77</v>
      </c>
      <c r="AZ56" s="219"/>
      <c r="BA56" s="219"/>
      <c r="BB56" s="219" t="s">
        <v>78</v>
      </c>
      <c r="BC56" s="219"/>
      <c r="BD56" s="219"/>
      <c r="BE56" s="219" t="s">
        <v>76</v>
      </c>
      <c r="BF56" s="219"/>
    </row>
    <row r="57" spans="1:58">
      <c r="A57" s="17"/>
      <c r="B57" s="134">
        <v>1</v>
      </c>
      <c r="C57" s="136"/>
      <c r="D57" s="415"/>
      <c r="E57" s="415"/>
      <c r="F57" s="415"/>
      <c r="G57" s="415"/>
      <c r="H57" s="415"/>
      <c r="I57" s="415"/>
      <c r="J57" s="415"/>
      <c r="K57" s="415"/>
      <c r="L57" s="415"/>
      <c r="M57" s="416"/>
      <c r="N57" s="416"/>
      <c r="O57" s="416"/>
      <c r="P57" s="416"/>
      <c r="Q57" s="416"/>
      <c r="R57" s="423"/>
      <c r="S57" s="423"/>
      <c r="T57" s="423"/>
      <c r="U57" s="423"/>
      <c r="V57" s="423"/>
      <c r="W57" s="416"/>
      <c r="X57" s="416"/>
      <c r="Y57" s="416"/>
      <c r="Z57" s="416"/>
      <c r="AA57" s="425"/>
      <c r="AB57" s="425"/>
      <c r="AC57" s="425"/>
      <c r="AD57" s="224" t="str">
        <f>IF(D57="","",AA57*W57)</f>
        <v/>
      </c>
      <c r="AE57" s="224"/>
      <c r="AF57" s="224"/>
      <c r="AG57" s="224" t="str">
        <f>IF(D57="","",AA57*10/100)</f>
        <v/>
      </c>
      <c r="AH57" s="224"/>
      <c r="AI57" s="224"/>
      <c r="AJ57" s="224" t="str">
        <f>IF(D57="","",AG57*W57)</f>
        <v/>
      </c>
      <c r="AK57" s="224"/>
      <c r="AL57" s="224"/>
      <c r="AM57" s="224" t="str">
        <f>IF(D57="","",AA57+AG57)</f>
        <v/>
      </c>
      <c r="AN57" s="224"/>
      <c r="AO57" s="224"/>
      <c r="AP57" s="224" t="str">
        <f>IF(D57="","",AD57+AJ57)</f>
        <v/>
      </c>
      <c r="AQ57" s="224"/>
      <c r="AR57" s="224"/>
      <c r="AS57" s="424"/>
      <c r="AT57" s="424"/>
      <c r="AU57" s="424"/>
      <c r="AV57" s="226" t="str">
        <f>IF(AS57="","",AS57)</f>
        <v/>
      </c>
      <c r="AW57" s="226"/>
      <c r="AX57" s="226"/>
      <c r="AY57" s="218" t="str">
        <f>IF(D57="","",IF($T$11="税込み",AM57,AA57))</f>
        <v/>
      </c>
      <c r="AZ57" s="218"/>
      <c r="BA57" s="218"/>
      <c r="BB57" s="218" t="str">
        <f>IF(D57="","",IF($T$11="税込み",AP57,AD57))</f>
        <v/>
      </c>
      <c r="BC57" s="218"/>
      <c r="BD57" s="218"/>
      <c r="BE57" s="219" t="str">
        <f>IF(Y57="式",W57&amp;Y57,W57&amp;Y57)</f>
        <v/>
      </c>
      <c r="BF57" s="219"/>
    </row>
    <row r="58" spans="1:58">
      <c r="A58" s="17"/>
      <c r="B58" s="134">
        <v>2</v>
      </c>
      <c r="C58" s="136"/>
      <c r="D58" s="415"/>
      <c r="E58" s="415"/>
      <c r="F58" s="415"/>
      <c r="G58" s="415"/>
      <c r="H58" s="415"/>
      <c r="I58" s="415"/>
      <c r="J58" s="415"/>
      <c r="K58" s="415"/>
      <c r="L58" s="415"/>
      <c r="M58" s="416"/>
      <c r="N58" s="416"/>
      <c r="O58" s="416"/>
      <c r="P58" s="416"/>
      <c r="Q58" s="416"/>
      <c r="R58" s="423"/>
      <c r="S58" s="423"/>
      <c r="T58" s="423"/>
      <c r="U58" s="423"/>
      <c r="V58" s="423"/>
      <c r="W58" s="416"/>
      <c r="X58" s="416"/>
      <c r="Y58" s="416"/>
      <c r="Z58" s="416"/>
      <c r="AA58" s="425"/>
      <c r="AB58" s="425"/>
      <c r="AC58" s="425"/>
      <c r="AD58" s="224" t="str">
        <f t="shared" ref="AD58:AD66" si="2">IF(D58="","",AA58*W58)</f>
        <v/>
      </c>
      <c r="AE58" s="224"/>
      <c r="AF58" s="224"/>
      <c r="AG58" s="224" t="str">
        <f t="shared" ref="AG58:AG66" si="3">IF(D58="","",AA58*10/100)</f>
        <v/>
      </c>
      <c r="AH58" s="224"/>
      <c r="AI58" s="224"/>
      <c r="AJ58" s="224" t="str">
        <f t="shared" ref="AJ58:AJ66" si="4">IF(D58="","",AG58*W58)</f>
        <v/>
      </c>
      <c r="AK58" s="224"/>
      <c r="AL58" s="224"/>
      <c r="AM58" s="224" t="str">
        <f t="shared" ref="AM58:AM66" si="5">IF(D58="","",AA58+AG58)</f>
        <v/>
      </c>
      <c r="AN58" s="224"/>
      <c r="AO58" s="224"/>
      <c r="AP58" s="224" t="str">
        <f t="shared" ref="AP58:AP66" si="6">IF(D58="","",AD58+AJ58)</f>
        <v/>
      </c>
      <c r="AQ58" s="224"/>
      <c r="AR58" s="224"/>
      <c r="AS58" s="424"/>
      <c r="AT58" s="424"/>
      <c r="AU58" s="424"/>
      <c r="AV58" s="226" t="str">
        <f t="shared" ref="AV58:AV66" si="7">IF(AS58="","",AS58)</f>
        <v/>
      </c>
      <c r="AW58" s="226"/>
      <c r="AX58" s="226"/>
      <c r="AY58" s="218" t="str">
        <f t="shared" ref="AY58:AY66" si="8">IF(D58="","",IF($T$11="税込み",AM58,AA58))</f>
        <v/>
      </c>
      <c r="AZ58" s="218"/>
      <c r="BA58" s="218"/>
      <c r="BB58" s="218" t="str">
        <f t="shared" ref="BB58:BB66" si="9">IF(D58="","",IF($T$11="税込み",AP58,AD58))</f>
        <v/>
      </c>
      <c r="BC58" s="218"/>
      <c r="BD58" s="218"/>
      <c r="BE58" s="219" t="str">
        <f t="shared" ref="BE58:BE66" si="10">IF(Y58="式",W58&amp;Y58,W58&amp;Y58)</f>
        <v/>
      </c>
      <c r="BF58" s="219"/>
    </row>
    <row r="59" spans="1:58">
      <c r="A59" s="17"/>
      <c r="B59" s="134">
        <v>3</v>
      </c>
      <c r="C59" s="136"/>
      <c r="D59" s="415"/>
      <c r="E59" s="415"/>
      <c r="F59" s="415"/>
      <c r="G59" s="415"/>
      <c r="H59" s="415"/>
      <c r="I59" s="415"/>
      <c r="J59" s="415"/>
      <c r="K59" s="415"/>
      <c r="L59" s="415"/>
      <c r="M59" s="416"/>
      <c r="N59" s="416"/>
      <c r="O59" s="416"/>
      <c r="P59" s="416"/>
      <c r="Q59" s="416"/>
      <c r="R59" s="423"/>
      <c r="S59" s="423"/>
      <c r="T59" s="423"/>
      <c r="U59" s="423"/>
      <c r="V59" s="423"/>
      <c r="W59" s="416"/>
      <c r="X59" s="416"/>
      <c r="Y59" s="416"/>
      <c r="Z59" s="416"/>
      <c r="AA59" s="425"/>
      <c r="AB59" s="425"/>
      <c r="AC59" s="425"/>
      <c r="AD59" s="224" t="str">
        <f t="shared" si="2"/>
        <v/>
      </c>
      <c r="AE59" s="224"/>
      <c r="AF59" s="224"/>
      <c r="AG59" s="224" t="str">
        <f t="shared" si="3"/>
        <v/>
      </c>
      <c r="AH59" s="224"/>
      <c r="AI59" s="224"/>
      <c r="AJ59" s="224" t="str">
        <f t="shared" si="4"/>
        <v/>
      </c>
      <c r="AK59" s="224"/>
      <c r="AL59" s="224"/>
      <c r="AM59" s="224" t="str">
        <f t="shared" si="5"/>
        <v/>
      </c>
      <c r="AN59" s="224"/>
      <c r="AO59" s="224"/>
      <c r="AP59" s="224" t="str">
        <f t="shared" si="6"/>
        <v/>
      </c>
      <c r="AQ59" s="224"/>
      <c r="AR59" s="224"/>
      <c r="AS59" s="424"/>
      <c r="AT59" s="424"/>
      <c r="AU59" s="424"/>
      <c r="AV59" s="226" t="str">
        <f t="shared" si="7"/>
        <v/>
      </c>
      <c r="AW59" s="226"/>
      <c r="AX59" s="226"/>
      <c r="AY59" s="218" t="str">
        <f t="shared" si="8"/>
        <v/>
      </c>
      <c r="AZ59" s="218"/>
      <c r="BA59" s="218"/>
      <c r="BB59" s="218" t="str">
        <f t="shared" si="9"/>
        <v/>
      </c>
      <c r="BC59" s="218"/>
      <c r="BD59" s="218"/>
      <c r="BE59" s="219" t="str">
        <f t="shared" si="10"/>
        <v/>
      </c>
      <c r="BF59" s="219"/>
    </row>
    <row r="60" spans="1:58">
      <c r="A60" s="17"/>
      <c r="B60" s="134">
        <v>4</v>
      </c>
      <c r="C60" s="136"/>
      <c r="D60" s="415"/>
      <c r="E60" s="415"/>
      <c r="F60" s="415"/>
      <c r="G60" s="415"/>
      <c r="H60" s="415"/>
      <c r="I60" s="415"/>
      <c r="J60" s="415"/>
      <c r="K60" s="415"/>
      <c r="L60" s="415"/>
      <c r="M60" s="416"/>
      <c r="N60" s="416"/>
      <c r="O60" s="416"/>
      <c r="P60" s="416"/>
      <c r="Q60" s="416"/>
      <c r="R60" s="423"/>
      <c r="S60" s="423"/>
      <c r="T60" s="423"/>
      <c r="U60" s="423"/>
      <c r="V60" s="423"/>
      <c r="W60" s="416"/>
      <c r="X60" s="416"/>
      <c r="Y60" s="416"/>
      <c r="Z60" s="416"/>
      <c r="AA60" s="425"/>
      <c r="AB60" s="425"/>
      <c r="AC60" s="425"/>
      <c r="AD60" s="224" t="str">
        <f t="shared" si="2"/>
        <v/>
      </c>
      <c r="AE60" s="224"/>
      <c r="AF60" s="224"/>
      <c r="AG60" s="224" t="str">
        <f t="shared" si="3"/>
        <v/>
      </c>
      <c r="AH60" s="224"/>
      <c r="AI60" s="224"/>
      <c r="AJ60" s="224" t="str">
        <f t="shared" si="4"/>
        <v/>
      </c>
      <c r="AK60" s="224"/>
      <c r="AL60" s="224"/>
      <c r="AM60" s="224" t="str">
        <f t="shared" si="5"/>
        <v/>
      </c>
      <c r="AN60" s="224"/>
      <c r="AO60" s="224"/>
      <c r="AP60" s="224" t="str">
        <f t="shared" si="6"/>
        <v/>
      </c>
      <c r="AQ60" s="224"/>
      <c r="AR60" s="224"/>
      <c r="AS60" s="424"/>
      <c r="AT60" s="424"/>
      <c r="AU60" s="424"/>
      <c r="AV60" s="226" t="str">
        <f t="shared" si="7"/>
        <v/>
      </c>
      <c r="AW60" s="226"/>
      <c r="AX60" s="226"/>
      <c r="AY60" s="218" t="str">
        <f t="shared" si="8"/>
        <v/>
      </c>
      <c r="AZ60" s="218"/>
      <c r="BA60" s="218"/>
      <c r="BB60" s="218" t="str">
        <f t="shared" si="9"/>
        <v/>
      </c>
      <c r="BC60" s="218"/>
      <c r="BD60" s="218"/>
      <c r="BE60" s="219" t="str">
        <f t="shared" si="10"/>
        <v/>
      </c>
      <c r="BF60" s="219"/>
    </row>
    <row r="61" spans="1:58">
      <c r="A61" s="17"/>
      <c r="B61" s="134">
        <v>5</v>
      </c>
      <c r="C61" s="136"/>
      <c r="D61" s="415"/>
      <c r="E61" s="415"/>
      <c r="F61" s="415"/>
      <c r="G61" s="415"/>
      <c r="H61" s="415"/>
      <c r="I61" s="415"/>
      <c r="J61" s="415"/>
      <c r="K61" s="415"/>
      <c r="L61" s="415"/>
      <c r="M61" s="416"/>
      <c r="N61" s="416"/>
      <c r="O61" s="416"/>
      <c r="P61" s="416"/>
      <c r="Q61" s="416"/>
      <c r="R61" s="423"/>
      <c r="S61" s="423"/>
      <c r="T61" s="423"/>
      <c r="U61" s="423"/>
      <c r="V61" s="423"/>
      <c r="W61" s="416"/>
      <c r="X61" s="416"/>
      <c r="Y61" s="416"/>
      <c r="Z61" s="416"/>
      <c r="AA61" s="425"/>
      <c r="AB61" s="425"/>
      <c r="AC61" s="425"/>
      <c r="AD61" s="224" t="str">
        <f t="shared" si="2"/>
        <v/>
      </c>
      <c r="AE61" s="224"/>
      <c r="AF61" s="224"/>
      <c r="AG61" s="224" t="str">
        <f t="shared" si="3"/>
        <v/>
      </c>
      <c r="AH61" s="224"/>
      <c r="AI61" s="224"/>
      <c r="AJ61" s="224" t="str">
        <f t="shared" si="4"/>
        <v/>
      </c>
      <c r="AK61" s="224"/>
      <c r="AL61" s="224"/>
      <c r="AM61" s="224" t="str">
        <f t="shared" si="5"/>
        <v/>
      </c>
      <c r="AN61" s="224"/>
      <c r="AO61" s="224"/>
      <c r="AP61" s="224" t="str">
        <f t="shared" si="6"/>
        <v/>
      </c>
      <c r="AQ61" s="224"/>
      <c r="AR61" s="224"/>
      <c r="AS61" s="424"/>
      <c r="AT61" s="424"/>
      <c r="AU61" s="424"/>
      <c r="AV61" s="226" t="str">
        <f t="shared" si="7"/>
        <v/>
      </c>
      <c r="AW61" s="226"/>
      <c r="AX61" s="226"/>
      <c r="AY61" s="218" t="str">
        <f t="shared" si="8"/>
        <v/>
      </c>
      <c r="AZ61" s="218"/>
      <c r="BA61" s="218"/>
      <c r="BB61" s="218" t="str">
        <f t="shared" si="9"/>
        <v/>
      </c>
      <c r="BC61" s="218"/>
      <c r="BD61" s="218"/>
      <c r="BE61" s="219" t="str">
        <f t="shared" si="10"/>
        <v/>
      </c>
      <c r="BF61" s="219"/>
    </row>
    <row r="62" spans="1:58">
      <c r="A62" s="17"/>
      <c r="B62" s="134">
        <v>6</v>
      </c>
      <c r="C62" s="136"/>
      <c r="D62" s="415"/>
      <c r="E62" s="415"/>
      <c r="F62" s="415"/>
      <c r="G62" s="415"/>
      <c r="H62" s="415"/>
      <c r="I62" s="415"/>
      <c r="J62" s="415"/>
      <c r="K62" s="415"/>
      <c r="L62" s="415"/>
      <c r="M62" s="416"/>
      <c r="N62" s="416"/>
      <c r="O62" s="416"/>
      <c r="P62" s="416"/>
      <c r="Q62" s="416"/>
      <c r="R62" s="423"/>
      <c r="S62" s="423"/>
      <c r="T62" s="423"/>
      <c r="U62" s="423"/>
      <c r="V62" s="423"/>
      <c r="W62" s="416"/>
      <c r="X62" s="416"/>
      <c r="Y62" s="416"/>
      <c r="Z62" s="416"/>
      <c r="AA62" s="425"/>
      <c r="AB62" s="425"/>
      <c r="AC62" s="425"/>
      <c r="AD62" s="224" t="str">
        <f t="shared" si="2"/>
        <v/>
      </c>
      <c r="AE62" s="224"/>
      <c r="AF62" s="224"/>
      <c r="AG62" s="224" t="str">
        <f t="shared" si="3"/>
        <v/>
      </c>
      <c r="AH62" s="224"/>
      <c r="AI62" s="224"/>
      <c r="AJ62" s="224" t="str">
        <f t="shared" si="4"/>
        <v/>
      </c>
      <c r="AK62" s="224"/>
      <c r="AL62" s="224"/>
      <c r="AM62" s="224" t="str">
        <f t="shared" si="5"/>
        <v/>
      </c>
      <c r="AN62" s="224"/>
      <c r="AO62" s="224"/>
      <c r="AP62" s="224" t="str">
        <f t="shared" si="6"/>
        <v/>
      </c>
      <c r="AQ62" s="224"/>
      <c r="AR62" s="224"/>
      <c r="AS62" s="424"/>
      <c r="AT62" s="424"/>
      <c r="AU62" s="424"/>
      <c r="AV62" s="226" t="str">
        <f t="shared" si="7"/>
        <v/>
      </c>
      <c r="AW62" s="226"/>
      <c r="AX62" s="226"/>
      <c r="AY62" s="218" t="str">
        <f t="shared" si="8"/>
        <v/>
      </c>
      <c r="AZ62" s="218"/>
      <c r="BA62" s="218"/>
      <c r="BB62" s="218" t="str">
        <f t="shared" si="9"/>
        <v/>
      </c>
      <c r="BC62" s="218"/>
      <c r="BD62" s="218"/>
      <c r="BE62" s="219" t="str">
        <f t="shared" si="10"/>
        <v/>
      </c>
      <c r="BF62" s="219"/>
    </row>
    <row r="63" spans="1:58">
      <c r="A63" s="17"/>
      <c r="B63" s="134">
        <v>7</v>
      </c>
      <c r="C63" s="136"/>
      <c r="D63" s="415"/>
      <c r="E63" s="415"/>
      <c r="F63" s="415"/>
      <c r="G63" s="415"/>
      <c r="H63" s="415"/>
      <c r="I63" s="415"/>
      <c r="J63" s="415"/>
      <c r="K63" s="415"/>
      <c r="L63" s="415"/>
      <c r="M63" s="416"/>
      <c r="N63" s="416"/>
      <c r="O63" s="416"/>
      <c r="P63" s="416"/>
      <c r="Q63" s="416"/>
      <c r="R63" s="423"/>
      <c r="S63" s="423"/>
      <c r="T63" s="423"/>
      <c r="U63" s="423"/>
      <c r="V63" s="423"/>
      <c r="W63" s="416"/>
      <c r="X63" s="416"/>
      <c r="Y63" s="416"/>
      <c r="Z63" s="416"/>
      <c r="AA63" s="425"/>
      <c r="AB63" s="425"/>
      <c r="AC63" s="425"/>
      <c r="AD63" s="224" t="str">
        <f t="shared" si="2"/>
        <v/>
      </c>
      <c r="AE63" s="224"/>
      <c r="AF63" s="224"/>
      <c r="AG63" s="224" t="str">
        <f t="shared" si="3"/>
        <v/>
      </c>
      <c r="AH63" s="224"/>
      <c r="AI63" s="224"/>
      <c r="AJ63" s="224" t="str">
        <f t="shared" si="4"/>
        <v/>
      </c>
      <c r="AK63" s="224"/>
      <c r="AL63" s="224"/>
      <c r="AM63" s="224" t="str">
        <f t="shared" si="5"/>
        <v/>
      </c>
      <c r="AN63" s="224"/>
      <c r="AO63" s="224"/>
      <c r="AP63" s="224" t="str">
        <f t="shared" si="6"/>
        <v/>
      </c>
      <c r="AQ63" s="224"/>
      <c r="AR63" s="224"/>
      <c r="AS63" s="424"/>
      <c r="AT63" s="424"/>
      <c r="AU63" s="424"/>
      <c r="AV63" s="226" t="str">
        <f t="shared" si="7"/>
        <v/>
      </c>
      <c r="AW63" s="226"/>
      <c r="AX63" s="226"/>
      <c r="AY63" s="218" t="str">
        <f t="shared" si="8"/>
        <v/>
      </c>
      <c r="AZ63" s="218"/>
      <c r="BA63" s="218"/>
      <c r="BB63" s="218" t="str">
        <f t="shared" si="9"/>
        <v/>
      </c>
      <c r="BC63" s="218"/>
      <c r="BD63" s="218"/>
      <c r="BE63" s="219" t="str">
        <f t="shared" si="10"/>
        <v/>
      </c>
      <c r="BF63" s="219"/>
    </row>
    <row r="64" spans="1:58">
      <c r="A64" s="17"/>
      <c r="B64" s="134">
        <v>8</v>
      </c>
      <c r="C64" s="136"/>
      <c r="D64" s="415"/>
      <c r="E64" s="415"/>
      <c r="F64" s="415"/>
      <c r="G64" s="415"/>
      <c r="H64" s="415"/>
      <c r="I64" s="415"/>
      <c r="J64" s="415"/>
      <c r="K64" s="415"/>
      <c r="L64" s="415"/>
      <c r="M64" s="416"/>
      <c r="N64" s="416"/>
      <c r="O64" s="416"/>
      <c r="P64" s="416"/>
      <c r="Q64" s="416"/>
      <c r="R64" s="423"/>
      <c r="S64" s="423"/>
      <c r="T64" s="423"/>
      <c r="U64" s="423"/>
      <c r="V64" s="423"/>
      <c r="W64" s="416"/>
      <c r="X64" s="416"/>
      <c r="Y64" s="416"/>
      <c r="Z64" s="416"/>
      <c r="AA64" s="425"/>
      <c r="AB64" s="425"/>
      <c r="AC64" s="425"/>
      <c r="AD64" s="224" t="str">
        <f t="shared" si="2"/>
        <v/>
      </c>
      <c r="AE64" s="224"/>
      <c r="AF64" s="224"/>
      <c r="AG64" s="224" t="str">
        <f t="shared" si="3"/>
        <v/>
      </c>
      <c r="AH64" s="224"/>
      <c r="AI64" s="224"/>
      <c r="AJ64" s="224" t="str">
        <f t="shared" si="4"/>
        <v/>
      </c>
      <c r="AK64" s="224"/>
      <c r="AL64" s="224"/>
      <c r="AM64" s="224" t="str">
        <f t="shared" si="5"/>
        <v/>
      </c>
      <c r="AN64" s="224"/>
      <c r="AO64" s="224"/>
      <c r="AP64" s="224" t="str">
        <f t="shared" si="6"/>
        <v/>
      </c>
      <c r="AQ64" s="224"/>
      <c r="AR64" s="224"/>
      <c r="AS64" s="424"/>
      <c r="AT64" s="424"/>
      <c r="AU64" s="424"/>
      <c r="AV64" s="226" t="str">
        <f t="shared" si="7"/>
        <v/>
      </c>
      <c r="AW64" s="226"/>
      <c r="AX64" s="226"/>
      <c r="AY64" s="218" t="str">
        <f t="shared" si="8"/>
        <v/>
      </c>
      <c r="AZ64" s="218"/>
      <c r="BA64" s="218"/>
      <c r="BB64" s="218" t="str">
        <f t="shared" si="9"/>
        <v/>
      </c>
      <c r="BC64" s="218"/>
      <c r="BD64" s="218"/>
      <c r="BE64" s="219" t="str">
        <f t="shared" si="10"/>
        <v/>
      </c>
      <c r="BF64" s="219"/>
    </row>
    <row r="65" spans="1:67">
      <c r="A65" s="17"/>
      <c r="B65" s="134">
        <v>9</v>
      </c>
      <c r="C65" s="136"/>
      <c r="D65" s="415"/>
      <c r="E65" s="415"/>
      <c r="F65" s="415"/>
      <c r="G65" s="415"/>
      <c r="H65" s="415"/>
      <c r="I65" s="415"/>
      <c r="J65" s="415"/>
      <c r="K65" s="415"/>
      <c r="L65" s="415"/>
      <c r="M65" s="416"/>
      <c r="N65" s="416"/>
      <c r="O65" s="416"/>
      <c r="P65" s="416"/>
      <c r="Q65" s="416"/>
      <c r="R65" s="423"/>
      <c r="S65" s="423"/>
      <c r="T65" s="423"/>
      <c r="U65" s="423"/>
      <c r="V65" s="423"/>
      <c r="W65" s="416"/>
      <c r="X65" s="416"/>
      <c r="Y65" s="416"/>
      <c r="Z65" s="416"/>
      <c r="AA65" s="425"/>
      <c r="AB65" s="425"/>
      <c r="AC65" s="425"/>
      <c r="AD65" s="224" t="str">
        <f t="shared" si="2"/>
        <v/>
      </c>
      <c r="AE65" s="224"/>
      <c r="AF65" s="224"/>
      <c r="AG65" s="224" t="str">
        <f t="shared" si="3"/>
        <v/>
      </c>
      <c r="AH65" s="224"/>
      <c r="AI65" s="224"/>
      <c r="AJ65" s="224" t="str">
        <f t="shared" si="4"/>
        <v/>
      </c>
      <c r="AK65" s="224"/>
      <c r="AL65" s="224"/>
      <c r="AM65" s="224" t="str">
        <f t="shared" si="5"/>
        <v/>
      </c>
      <c r="AN65" s="224"/>
      <c r="AO65" s="224"/>
      <c r="AP65" s="224" t="str">
        <f t="shared" si="6"/>
        <v/>
      </c>
      <c r="AQ65" s="224"/>
      <c r="AR65" s="224"/>
      <c r="AS65" s="424"/>
      <c r="AT65" s="424"/>
      <c r="AU65" s="424"/>
      <c r="AV65" s="226" t="str">
        <f t="shared" si="7"/>
        <v/>
      </c>
      <c r="AW65" s="226"/>
      <c r="AX65" s="226"/>
      <c r="AY65" s="218" t="str">
        <f t="shared" si="8"/>
        <v/>
      </c>
      <c r="AZ65" s="218"/>
      <c r="BA65" s="218"/>
      <c r="BB65" s="218" t="str">
        <f t="shared" si="9"/>
        <v/>
      </c>
      <c r="BC65" s="218"/>
      <c r="BD65" s="218"/>
      <c r="BE65" s="219" t="str">
        <f t="shared" si="10"/>
        <v/>
      </c>
      <c r="BF65" s="219"/>
    </row>
    <row r="66" spans="1:67">
      <c r="A66" s="17"/>
      <c r="B66" s="134">
        <v>10</v>
      </c>
      <c r="C66" s="136"/>
      <c r="D66" s="415"/>
      <c r="E66" s="415"/>
      <c r="F66" s="415"/>
      <c r="G66" s="415"/>
      <c r="H66" s="415"/>
      <c r="I66" s="415"/>
      <c r="J66" s="415"/>
      <c r="K66" s="415"/>
      <c r="L66" s="415"/>
      <c r="M66" s="416"/>
      <c r="N66" s="416"/>
      <c r="O66" s="416"/>
      <c r="P66" s="416"/>
      <c r="Q66" s="416"/>
      <c r="R66" s="423"/>
      <c r="S66" s="423"/>
      <c r="T66" s="423"/>
      <c r="U66" s="423"/>
      <c r="V66" s="423"/>
      <c r="W66" s="416"/>
      <c r="X66" s="416"/>
      <c r="Y66" s="416"/>
      <c r="Z66" s="416"/>
      <c r="AA66" s="425"/>
      <c r="AB66" s="425"/>
      <c r="AC66" s="425"/>
      <c r="AD66" s="224" t="str">
        <f t="shared" si="2"/>
        <v/>
      </c>
      <c r="AE66" s="224"/>
      <c r="AF66" s="224"/>
      <c r="AG66" s="224" t="str">
        <f t="shared" si="3"/>
        <v/>
      </c>
      <c r="AH66" s="224"/>
      <c r="AI66" s="224"/>
      <c r="AJ66" s="224" t="str">
        <f t="shared" si="4"/>
        <v/>
      </c>
      <c r="AK66" s="224"/>
      <c r="AL66" s="224"/>
      <c r="AM66" s="224" t="str">
        <f t="shared" si="5"/>
        <v/>
      </c>
      <c r="AN66" s="224"/>
      <c r="AO66" s="224"/>
      <c r="AP66" s="224" t="str">
        <f t="shared" si="6"/>
        <v/>
      </c>
      <c r="AQ66" s="224"/>
      <c r="AR66" s="224"/>
      <c r="AS66" s="424"/>
      <c r="AT66" s="424"/>
      <c r="AU66" s="424"/>
      <c r="AV66" s="226" t="str">
        <f t="shared" si="7"/>
        <v/>
      </c>
      <c r="AW66" s="226"/>
      <c r="AX66" s="226"/>
      <c r="AY66" s="218" t="str">
        <f t="shared" si="8"/>
        <v/>
      </c>
      <c r="AZ66" s="218"/>
      <c r="BA66" s="218"/>
      <c r="BB66" s="218" t="str">
        <f t="shared" si="9"/>
        <v/>
      </c>
      <c r="BC66" s="218"/>
      <c r="BD66" s="218"/>
      <c r="BE66" s="219" t="str">
        <f t="shared" si="10"/>
        <v/>
      </c>
      <c r="BF66" s="219"/>
    </row>
    <row r="67" spans="1:67">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row>
    <row r="68" spans="1:67" ht="4.5" customHeight="1">
      <c r="A68" s="12"/>
      <c r="B68" s="19"/>
      <c r="C68" s="19"/>
      <c r="D68" s="19"/>
      <c r="E68" s="19"/>
      <c r="F68" s="19"/>
      <c r="G68" s="19"/>
      <c r="H68" s="19"/>
      <c r="I68" s="19"/>
      <c r="J68" s="19"/>
      <c r="K68" s="19"/>
      <c r="L68" s="18"/>
      <c r="M68" s="18"/>
      <c r="N68" s="18"/>
      <c r="O68" s="18"/>
      <c r="P68" s="18"/>
      <c r="Q68" s="18"/>
      <c r="R68" s="18"/>
      <c r="S68" s="18"/>
      <c r="T68" s="18"/>
      <c r="U68" s="18"/>
      <c r="V68" s="20"/>
      <c r="W68" s="20"/>
      <c r="X68" s="21"/>
      <c r="Y68" s="21"/>
      <c r="Z68" s="21"/>
      <c r="AA68" s="22"/>
    </row>
    <row r="69" spans="1:67" s="11" customFormat="1" ht="15" customHeight="1">
      <c r="A69" s="23" t="s">
        <v>91</v>
      </c>
      <c r="B69" s="23"/>
      <c r="BG69" s="24"/>
      <c r="BH69" s="24"/>
      <c r="BI69" s="24"/>
      <c r="BJ69" s="24"/>
      <c r="BK69" s="24"/>
      <c r="BL69" s="24"/>
      <c r="BM69" s="24"/>
      <c r="BN69" s="24"/>
      <c r="BO69" s="24"/>
    </row>
    <row r="70" spans="1:67" s="11" customFormat="1" ht="14.25" customHeight="1" thickBot="1">
      <c r="B70" s="23"/>
      <c r="BG70" s="24"/>
      <c r="BH70" s="24" t="s">
        <v>92</v>
      </c>
      <c r="BI70" s="24"/>
      <c r="BJ70" s="24"/>
      <c r="BK70" s="24"/>
      <c r="BL70" s="24"/>
      <c r="BM70" s="24"/>
      <c r="BN70" s="24"/>
      <c r="BO70" s="24"/>
    </row>
    <row r="71" spans="1:67" s="23" customFormat="1" ht="15" customHeight="1">
      <c r="B71" s="271" t="s">
        <v>93</v>
      </c>
      <c r="C71" s="272"/>
      <c r="D71" s="272"/>
      <c r="E71" s="272"/>
      <c r="F71" s="272"/>
      <c r="G71" s="272"/>
      <c r="H71" s="272"/>
      <c r="I71" s="272"/>
      <c r="J71" s="272"/>
      <c r="K71" s="273"/>
      <c r="L71" s="274" t="s">
        <v>94</v>
      </c>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6"/>
      <c r="BG71" s="4"/>
      <c r="BH71" s="4" t="s">
        <v>95</v>
      </c>
      <c r="BI71" s="4"/>
      <c r="BJ71" s="4"/>
      <c r="BK71" s="4"/>
      <c r="BL71" s="4"/>
      <c r="BM71" s="4"/>
      <c r="BN71" s="4"/>
      <c r="BO71" s="4"/>
    </row>
    <row r="72" spans="1:67" s="23" customFormat="1" ht="12.95" customHeight="1">
      <c r="A72" s="261">
        <v>1</v>
      </c>
      <c r="B72" s="262" t="str">
        <f>IF(VLOOKUP(A72,$B$57:$L$66,3,FALSE)="","",VLOOKUP(A72,$B$57:$L$66,3,FALSE))</f>
        <v/>
      </c>
      <c r="C72" s="263"/>
      <c r="D72" s="263"/>
      <c r="E72" s="263"/>
      <c r="F72" s="263"/>
      <c r="G72" s="263"/>
      <c r="H72" s="263"/>
      <c r="I72" s="263"/>
      <c r="J72" s="263"/>
      <c r="K72" s="264"/>
      <c r="L72" s="280" t="s">
        <v>96</v>
      </c>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3"/>
      <c r="AL72" s="463"/>
      <c r="AM72" s="464"/>
      <c r="AN72" s="464"/>
      <c r="AO72" s="464"/>
      <c r="AP72" s="465"/>
      <c r="AQ72" s="280"/>
      <c r="AR72" s="281"/>
      <c r="AS72" s="281"/>
      <c r="AT72" s="281"/>
      <c r="AU72" s="281"/>
      <c r="AV72" s="281"/>
      <c r="AW72" s="281"/>
      <c r="AX72" s="281"/>
      <c r="AY72" s="281"/>
      <c r="AZ72" s="282"/>
      <c r="BG72" s="4"/>
      <c r="BH72" s="4" t="s">
        <v>97</v>
      </c>
      <c r="BI72" s="4"/>
      <c r="BJ72" s="4"/>
      <c r="BK72" s="4"/>
      <c r="BL72" s="4"/>
      <c r="BM72" s="4"/>
      <c r="BN72" s="4"/>
      <c r="BO72" s="4"/>
    </row>
    <row r="73" spans="1:67" s="23" customFormat="1" ht="15" customHeight="1">
      <c r="A73" s="261"/>
      <c r="B73" s="265"/>
      <c r="C73" s="266"/>
      <c r="D73" s="266"/>
      <c r="E73" s="266"/>
      <c r="F73" s="266"/>
      <c r="G73" s="266"/>
      <c r="H73" s="266"/>
      <c r="I73" s="266"/>
      <c r="J73" s="266"/>
      <c r="K73" s="267"/>
      <c r="L73" s="406" t="s">
        <v>237</v>
      </c>
      <c r="M73" s="407"/>
      <c r="N73" s="408"/>
      <c r="O73" s="457"/>
      <c r="P73" s="458"/>
      <c r="Q73" s="459"/>
      <c r="R73" s="243" t="s">
        <v>100</v>
      </c>
      <c r="S73" s="244"/>
      <c r="T73" s="245"/>
      <c r="U73" s="417"/>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8"/>
      <c r="AY73" s="418"/>
      <c r="AZ73" s="419"/>
      <c r="BG73" s="4"/>
      <c r="BH73" s="4" t="s">
        <v>102</v>
      </c>
      <c r="BI73" s="4"/>
      <c r="BJ73" s="4"/>
      <c r="BK73" s="4"/>
      <c r="BL73" s="4"/>
      <c r="BM73" s="4"/>
      <c r="BN73" s="4"/>
      <c r="BO73" s="4"/>
    </row>
    <row r="74" spans="1:67" s="23" customFormat="1" ht="15" customHeight="1">
      <c r="A74" s="261"/>
      <c r="B74" s="268"/>
      <c r="C74" s="269"/>
      <c r="D74" s="269"/>
      <c r="E74" s="269"/>
      <c r="F74" s="269"/>
      <c r="G74" s="269"/>
      <c r="H74" s="269"/>
      <c r="I74" s="269"/>
      <c r="J74" s="269"/>
      <c r="K74" s="270"/>
      <c r="L74" s="409"/>
      <c r="M74" s="410"/>
      <c r="N74" s="411"/>
      <c r="O74" s="460"/>
      <c r="P74" s="461"/>
      <c r="Q74" s="462"/>
      <c r="R74" s="246"/>
      <c r="S74" s="247"/>
      <c r="T74" s="248"/>
      <c r="U74" s="420"/>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1"/>
      <c r="AY74" s="421"/>
      <c r="AZ74" s="422"/>
      <c r="BG74" s="4"/>
      <c r="BH74" s="4"/>
      <c r="BI74" s="4"/>
      <c r="BJ74" s="4"/>
      <c r="BK74" s="4"/>
      <c r="BL74" s="4"/>
      <c r="BM74" s="4"/>
      <c r="BN74" s="4"/>
      <c r="BO74" s="4"/>
    </row>
    <row r="75" spans="1:67" s="23" customFormat="1" ht="12.95" customHeight="1">
      <c r="A75" s="261">
        <v>2</v>
      </c>
      <c r="B75" s="262" t="str">
        <f t="shared" ref="B75" si="11">IF(VLOOKUP(A75,$B$57:$L$66,3,FALSE)="","",VLOOKUP(A75,$B$57:$L$66,3,FALSE))</f>
        <v/>
      </c>
      <c r="C75" s="263"/>
      <c r="D75" s="263"/>
      <c r="E75" s="263"/>
      <c r="F75" s="263"/>
      <c r="G75" s="263"/>
      <c r="H75" s="263"/>
      <c r="I75" s="263"/>
      <c r="J75" s="263"/>
      <c r="K75" s="264"/>
      <c r="L75" s="280" t="s">
        <v>96</v>
      </c>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3"/>
      <c r="AL75" s="463"/>
      <c r="AM75" s="464"/>
      <c r="AN75" s="464"/>
      <c r="AO75" s="464"/>
      <c r="AP75" s="465"/>
      <c r="AQ75" s="280"/>
      <c r="AR75" s="281"/>
      <c r="AS75" s="281"/>
      <c r="AT75" s="281"/>
      <c r="AU75" s="281"/>
      <c r="AV75" s="281"/>
      <c r="AW75" s="281"/>
      <c r="AX75" s="281"/>
      <c r="AY75" s="281"/>
      <c r="AZ75" s="282"/>
      <c r="BG75" s="4"/>
      <c r="BH75" s="4" t="s">
        <v>99</v>
      </c>
      <c r="BI75" s="4"/>
      <c r="BJ75" s="4"/>
      <c r="BK75" s="4"/>
      <c r="BL75" s="4"/>
      <c r="BM75" s="4"/>
      <c r="BN75" s="4"/>
      <c r="BO75" s="4"/>
    </row>
    <row r="76" spans="1:67" s="23" customFormat="1" ht="15" customHeight="1">
      <c r="A76" s="261"/>
      <c r="B76" s="265"/>
      <c r="C76" s="266"/>
      <c r="D76" s="266"/>
      <c r="E76" s="266"/>
      <c r="F76" s="266"/>
      <c r="G76" s="266"/>
      <c r="H76" s="266"/>
      <c r="I76" s="266"/>
      <c r="J76" s="266"/>
      <c r="K76" s="267"/>
      <c r="L76" s="406" t="s">
        <v>237</v>
      </c>
      <c r="M76" s="407"/>
      <c r="N76" s="408"/>
      <c r="O76" s="457"/>
      <c r="P76" s="458"/>
      <c r="Q76" s="459"/>
      <c r="R76" s="243" t="s">
        <v>100</v>
      </c>
      <c r="S76" s="244"/>
      <c r="T76" s="245"/>
      <c r="U76" s="417"/>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8"/>
      <c r="AY76" s="418"/>
      <c r="AZ76" s="419"/>
      <c r="BG76" s="4"/>
      <c r="BH76" s="4" t="s">
        <v>104</v>
      </c>
      <c r="BI76" s="4"/>
      <c r="BJ76" s="4"/>
      <c r="BK76" s="4"/>
      <c r="BL76" s="4"/>
      <c r="BM76" s="4"/>
      <c r="BN76" s="4"/>
      <c r="BO76" s="4"/>
    </row>
    <row r="77" spans="1:67" s="23" customFormat="1" ht="15" customHeight="1">
      <c r="A77" s="261"/>
      <c r="B77" s="268"/>
      <c r="C77" s="269"/>
      <c r="D77" s="269"/>
      <c r="E77" s="269"/>
      <c r="F77" s="269"/>
      <c r="G77" s="269"/>
      <c r="H77" s="269"/>
      <c r="I77" s="269"/>
      <c r="J77" s="269"/>
      <c r="K77" s="270"/>
      <c r="L77" s="409"/>
      <c r="M77" s="410"/>
      <c r="N77" s="411"/>
      <c r="O77" s="460"/>
      <c r="P77" s="461"/>
      <c r="Q77" s="462"/>
      <c r="R77" s="246"/>
      <c r="S77" s="247"/>
      <c r="T77" s="248"/>
      <c r="U77" s="420"/>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1"/>
      <c r="AY77" s="421"/>
      <c r="AZ77" s="422"/>
      <c r="BG77" s="4"/>
      <c r="BH77" s="4"/>
      <c r="BI77" s="4"/>
      <c r="BJ77" s="4"/>
      <c r="BK77" s="4"/>
      <c r="BL77" s="4"/>
      <c r="BM77" s="4"/>
      <c r="BN77" s="4"/>
      <c r="BO77" s="4"/>
    </row>
    <row r="78" spans="1:67" s="23" customFormat="1" ht="12.95" customHeight="1">
      <c r="A78" s="261">
        <v>3</v>
      </c>
      <c r="B78" s="262" t="str">
        <f t="shared" ref="B78" si="12">IF(VLOOKUP(A78,$B$57:$L$66,3,FALSE)="","",VLOOKUP(A78,$B$57:$L$66,3,FALSE))</f>
        <v/>
      </c>
      <c r="C78" s="263"/>
      <c r="D78" s="263"/>
      <c r="E78" s="263"/>
      <c r="F78" s="263"/>
      <c r="G78" s="263"/>
      <c r="H78" s="263"/>
      <c r="I78" s="263"/>
      <c r="J78" s="263"/>
      <c r="K78" s="264"/>
      <c r="L78" s="280" t="s">
        <v>96</v>
      </c>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3"/>
      <c r="AL78" s="463"/>
      <c r="AM78" s="464"/>
      <c r="AN78" s="464"/>
      <c r="AO78" s="464"/>
      <c r="AP78" s="465"/>
      <c r="AQ78" s="280"/>
      <c r="AR78" s="281"/>
      <c r="AS78" s="281"/>
      <c r="AT78" s="281"/>
      <c r="AU78" s="281"/>
      <c r="AV78" s="281"/>
      <c r="AW78" s="281"/>
      <c r="AX78" s="281"/>
      <c r="AY78" s="281"/>
      <c r="AZ78" s="282"/>
      <c r="BG78" s="4"/>
      <c r="BH78" s="4"/>
      <c r="BI78" s="4"/>
      <c r="BJ78" s="4"/>
      <c r="BK78" s="4"/>
      <c r="BL78" s="4"/>
      <c r="BM78" s="4"/>
      <c r="BN78" s="4"/>
      <c r="BO78" s="4"/>
    </row>
    <row r="79" spans="1:67" s="23" customFormat="1" ht="15" customHeight="1">
      <c r="A79" s="261"/>
      <c r="B79" s="265"/>
      <c r="C79" s="266"/>
      <c r="D79" s="266"/>
      <c r="E79" s="266"/>
      <c r="F79" s="266"/>
      <c r="G79" s="266"/>
      <c r="H79" s="266"/>
      <c r="I79" s="266"/>
      <c r="J79" s="266"/>
      <c r="K79" s="267"/>
      <c r="L79" s="406" t="s">
        <v>237</v>
      </c>
      <c r="M79" s="407"/>
      <c r="N79" s="408"/>
      <c r="O79" s="457"/>
      <c r="P79" s="458"/>
      <c r="Q79" s="459"/>
      <c r="R79" s="243" t="s">
        <v>100</v>
      </c>
      <c r="S79" s="244"/>
      <c r="T79" s="245"/>
      <c r="U79" s="417"/>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8"/>
      <c r="AY79" s="418"/>
      <c r="AZ79" s="419"/>
    </row>
    <row r="80" spans="1:67" s="23" customFormat="1" ht="15" customHeight="1">
      <c r="A80" s="261"/>
      <c r="B80" s="268"/>
      <c r="C80" s="269"/>
      <c r="D80" s="269"/>
      <c r="E80" s="269"/>
      <c r="F80" s="269"/>
      <c r="G80" s="269"/>
      <c r="H80" s="269"/>
      <c r="I80" s="269"/>
      <c r="J80" s="269"/>
      <c r="K80" s="270"/>
      <c r="L80" s="409"/>
      <c r="M80" s="410"/>
      <c r="N80" s="411"/>
      <c r="O80" s="460"/>
      <c r="P80" s="461"/>
      <c r="Q80" s="462"/>
      <c r="R80" s="246"/>
      <c r="S80" s="247"/>
      <c r="T80" s="248"/>
      <c r="U80" s="420"/>
      <c r="V80" s="421"/>
      <c r="W80" s="421"/>
      <c r="X80" s="421"/>
      <c r="Y80" s="421"/>
      <c r="Z80" s="421"/>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421"/>
      <c r="AY80" s="421"/>
      <c r="AZ80" s="422"/>
    </row>
    <row r="81" spans="1:52" s="23" customFormat="1" ht="12.95" customHeight="1">
      <c r="A81" s="261">
        <v>4</v>
      </c>
      <c r="B81" s="262" t="str">
        <f t="shared" ref="B81" si="13">IF(VLOOKUP(A81,$B$57:$L$66,3,FALSE)="","",VLOOKUP(A81,$B$57:$L$66,3,FALSE))</f>
        <v/>
      </c>
      <c r="C81" s="263"/>
      <c r="D81" s="263"/>
      <c r="E81" s="263"/>
      <c r="F81" s="263"/>
      <c r="G81" s="263"/>
      <c r="H81" s="263"/>
      <c r="I81" s="263"/>
      <c r="J81" s="263"/>
      <c r="K81" s="264"/>
      <c r="L81" s="280" t="s">
        <v>96</v>
      </c>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3"/>
      <c r="AL81" s="463"/>
      <c r="AM81" s="464"/>
      <c r="AN81" s="464"/>
      <c r="AO81" s="464"/>
      <c r="AP81" s="465"/>
      <c r="AQ81" s="280"/>
      <c r="AR81" s="281"/>
      <c r="AS81" s="281"/>
      <c r="AT81" s="281"/>
      <c r="AU81" s="281"/>
      <c r="AV81" s="281"/>
      <c r="AW81" s="281"/>
      <c r="AX81" s="281"/>
      <c r="AY81" s="281"/>
      <c r="AZ81" s="282"/>
    </row>
    <row r="82" spans="1:52" s="23" customFormat="1" ht="15" customHeight="1">
      <c r="A82" s="261"/>
      <c r="B82" s="265"/>
      <c r="C82" s="266"/>
      <c r="D82" s="266"/>
      <c r="E82" s="266"/>
      <c r="F82" s="266"/>
      <c r="G82" s="266"/>
      <c r="H82" s="266"/>
      <c r="I82" s="266"/>
      <c r="J82" s="266"/>
      <c r="K82" s="267"/>
      <c r="L82" s="406" t="s">
        <v>237</v>
      </c>
      <c r="M82" s="407"/>
      <c r="N82" s="408"/>
      <c r="O82" s="457"/>
      <c r="P82" s="458"/>
      <c r="Q82" s="459"/>
      <c r="R82" s="243" t="s">
        <v>100</v>
      </c>
      <c r="S82" s="244"/>
      <c r="T82" s="245"/>
      <c r="U82" s="417"/>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8"/>
      <c r="AY82" s="418"/>
      <c r="AZ82" s="419"/>
    </row>
    <row r="83" spans="1:52" s="23" customFormat="1" ht="15" customHeight="1">
      <c r="A83" s="261"/>
      <c r="B83" s="268"/>
      <c r="C83" s="269"/>
      <c r="D83" s="269"/>
      <c r="E83" s="269"/>
      <c r="F83" s="269"/>
      <c r="G83" s="269"/>
      <c r="H83" s="269"/>
      <c r="I83" s="269"/>
      <c r="J83" s="269"/>
      <c r="K83" s="270"/>
      <c r="L83" s="409"/>
      <c r="M83" s="410"/>
      <c r="N83" s="411"/>
      <c r="O83" s="460"/>
      <c r="P83" s="461"/>
      <c r="Q83" s="462"/>
      <c r="R83" s="246"/>
      <c r="S83" s="247"/>
      <c r="T83" s="248"/>
      <c r="U83" s="420"/>
      <c r="V83" s="421"/>
      <c r="W83" s="421"/>
      <c r="X83" s="421"/>
      <c r="Y83" s="421"/>
      <c r="Z83" s="421"/>
      <c r="AA83" s="421"/>
      <c r="AB83" s="421"/>
      <c r="AC83" s="421"/>
      <c r="AD83" s="421"/>
      <c r="AE83" s="421"/>
      <c r="AF83" s="421"/>
      <c r="AG83" s="421"/>
      <c r="AH83" s="421"/>
      <c r="AI83" s="421"/>
      <c r="AJ83" s="421"/>
      <c r="AK83" s="421"/>
      <c r="AL83" s="421"/>
      <c r="AM83" s="421"/>
      <c r="AN83" s="421"/>
      <c r="AO83" s="421"/>
      <c r="AP83" s="421"/>
      <c r="AQ83" s="421"/>
      <c r="AR83" s="421"/>
      <c r="AS83" s="421"/>
      <c r="AT83" s="421"/>
      <c r="AU83" s="421"/>
      <c r="AV83" s="421"/>
      <c r="AW83" s="421"/>
      <c r="AX83" s="421"/>
      <c r="AY83" s="421"/>
      <c r="AZ83" s="422"/>
    </row>
    <row r="84" spans="1:52" s="23" customFormat="1" ht="12.95" customHeight="1">
      <c r="A84" s="261">
        <v>5</v>
      </c>
      <c r="B84" s="262" t="str">
        <f>IF(VLOOKUP(A84,$B$57:$L$66,3,FALSE)="","",VLOOKUP(A84,$B$57:$L$66,3,FALSE))</f>
        <v/>
      </c>
      <c r="C84" s="263"/>
      <c r="D84" s="263"/>
      <c r="E84" s="263"/>
      <c r="F84" s="263"/>
      <c r="G84" s="263"/>
      <c r="H84" s="263"/>
      <c r="I84" s="263"/>
      <c r="J84" s="263"/>
      <c r="K84" s="264"/>
      <c r="L84" s="280" t="s">
        <v>96</v>
      </c>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3"/>
      <c r="AL84" s="463"/>
      <c r="AM84" s="464"/>
      <c r="AN84" s="464"/>
      <c r="AO84" s="464"/>
      <c r="AP84" s="465"/>
      <c r="AQ84" s="280"/>
      <c r="AR84" s="281"/>
      <c r="AS84" s="281"/>
      <c r="AT84" s="281"/>
      <c r="AU84" s="281"/>
      <c r="AV84" s="281"/>
      <c r="AW84" s="281"/>
      <c r="AX84" s="281"/>
      <c r="AY84" s="281"/>
      <c r="AZ84" s="282"/>
    </row>
    <row r="85" spans="1:52" s="23" customFormat="1" ht="15" customHeight="1">
      <c r="A85" s="261"/>
      <c r="B85" s="265"/>
      <c r="C85" s="266"/>
      <c r="D85" s="266"/>
      <c r="E85" s="266"/>
      <c r="F85" s="266"/>
      <c r="G85" s="266"/>
      <c r="H85" s="266"/>
      <c r="I85" s="266"/>
      <c r="J85" s="266"/>
      <c r="K85" s="267"/>
      <c r="L85" s="406" t="s">
        <v>237</v>
      </c>
      <c r="M85" s="407"/>
      <c r="N85" s="408"/>
      <c r="O85" s="457"/>
      <c r="P85" s="458"/>
      <c r="Q85" s="459"/>
      <c r="R85" s="243" t="s">
        <v>100</v>
      </c>
      <c r="S85" s="244"/>
      <c r="T85" s="245"/>
      <c r="U85" s="417"/>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9"/>
    </row>
    <row r="86" spans="1:52" s="23" customFormat="1" ht="15" customHeight="1">
      <c r="A86" s="261"/>
      <c r="B86" s="268"/>
      <c r="C86" s="269"/>
      <c r="D86" s="269"/>
      <c r="E86" s="269"/>
      <c r="F86" s="269"/>
      <c r="G86" s="269"/>
      <c r="H86" s="269"/>
      <c r="I86" s="269"/>
      <c r="J86" s="269"/>
      <c r="K86" s="270"/>
      <c r="L86" s="409"/>
      <c r="M86" s="410"/>
      <c r="N86" s="411"/>
      <c r="O86" s="460"/>
      <c r="P86" s="461"/>
      <c r="Q86" s="462"/>
      <c r="R86" s="246"/>
      <c r="S86" s="247"/>
      <c r="T86" s="248"/>
      <c r="U86" s="420"/>
      <c r="V86" s="421"/>
      <c r="W86" s="421"/>
      <c r="X86" s="421"/>
      <c r="Y86" s="421"/>
      <c r="Z86" s="421"/>
      <c r="AA86" s="421"/>
      <c r="AB86" s="421"/>
      <c r="AC86" s="421"/>
      <c r="AD86" s="421"/>
      <c r="AE86" s="421"/>
      <c r="AF86" s="421"/>
      <c r="AG86" s="421"/>
      <c r="AH86" s="421"/>
      <c r="AI86" s="421"/>
      <c r="AJ86" s="421"/>
      <c r="AK86" s="421"/>
      <c r="AL86" s="421"/>
      <c r="AM86" s="421"/>
      <c r="AN86" s="421"/>
      <c r="AO86" s="421"/>
      <c r="AP86" s="421"/>
      <c r="AQ86" s="421"/>
      <c r="AR86" s="421"/>
      <c r="AS86" s="421"/>
      <c r="AT86" s="421"/>
      <c r="AU86" s="421"/>
      <c r="AV86" s="421"/>
      <c r="AW86" s="421"/>
      <c r="AX86" s="421"/>
      <c r="AY86" s="421"/>
      <c r="AZ86" s="422"/>
    </row>
    <row r="87" spans="1:52" s="23" customFormat="1" ht="12.95" customHeight="1">
      <c r="A87" s="261">
        <v>6</v>
      </c>
      <c r="B87" s="262" t="str">
        <f t="shared" ref="B87" si="14">IF(VLOOKUP(A87,$B$57:$L$66,3,FALSE)="","",VLOOKUP(A87,$B$57:$L$66,3,FALSE))</f>
        <v/>
      </c>
      <c r="C87" s="263"/>
      <c r="D87" s="263"/>
      <c r="E87" s="263"/>
      <c r="F87" s="263"/>
      <c r="G87" s="263"/>
      <c r="H87" s="263"/>
      <c r="I87" s="263"/>
      <c r="J87" s="263"/>
      <c r="K87" s="264"/>
      <c r="L87" s="280" t="s">
        <v>96</v>
      </c>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3"/>
      <c r="AL87" s="463"/>
      <c r="AM87" s="464"/>
      <c r="AN87" s="464"/>
      <c r="AO87" s="464"/>
      <c r="AP87" s="465"/>
      <c r="AQ87" s="280"/>
      <c r="AR87" s="281"/>
      <c r="AS87" s="281"/>
      <c r="AT87" s="281"/>
      <c r="AU87" s="281"/>
      <c r="AV87" s="281"/>
      <c r="AW87" s="281"/>
      <c r="AX87" s="281"/>
      <c r="AY87" s="281"/>
      <c r="AZ87" s="282"/>
    </row>
    <row r="88" spans="1:52" s="23" customFormat="1" ht="15" customHeight="1">
      <c r="A88" s="261"/>
      <c r="B88" s="265"/>
      <c r="C88" s="266"/>
      <c r="D88" s="266"/>
      <c r="E88" s="266"/>
      <c r="F88" s="266"/>
      <c r="G88" s="266"/>
      <c r="H88" s="266"/>
      <c r="I88" s="266"/>
      <c r="J88" s="266"/>
      <c r="K88" s="267"/>
      <c r="L88" s="406" t="s">
        <v>237</v>
      </c>
      <c r="M88" s="407"/>
      <c r="N88" s="408"/>
      <c r="O88" s="457"/>
      <c r="P88" s="458"/>
      <c r="Q88" s="459"/>
      <c r="R88" s="243" t="s">
        <v>100</v>
      </c>
      <c r="S88" s="244"/>
      <c r="T88" s="245"/>
      <c r="U88" s="417"/>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9"/>
    </row>
    <row r="89" spans="1:52" s="23" customFormat="1" ht="15" customHeight="1">
      <c r="A89" s="261"/>
      <c r="B89" s="268"/>
      <c r="C89" s="269"/>
      <c r="D89" s="269"/>
      <c r="E89" s="269"/>
      <c r="F89" s="269"/>
      <c r="G89" s="269"/>
      <c r="H89" s="269"/>
      <c r="I89" s="269"/>
      <c r="J89" s="269"/>
      <c r="K89" s="270"/>
      <c r="L89" s="409"/>
      <c r="M89" s="410"/>
      <c r="N89" s="411"/>
      <c r="O89" s="460"/>
      <c r="P89" s="461"/>
      <c r="Q89" s="462"/>
      <c r="R89" s="246"/>
      <c r="S89" s="247"/>
      <c r="T89" s="248"/>
      <c r="U89" s="420"/>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1"/>
      <c r="AY89" s="421"/>
      <c r="AZ89" s="422"/>
    </row>
    <row r="90" spans="1:52" s="23" customFormat="1" ht="12.95" customHeight="1">
      <c r="A90" s="261">
        <v>7</v>
      </c>
      <c r="B90" s="262" t="str">
        <f t="shared" ref="B90" si="15">IF(VLOOKUP(A90,$B$57:$L$66,3,FALSE)="","",VLOOKUP(A90,$B$57:$L$66,3,FALSE))</f>
        <v/>
      </c>
      <c r="C90" s="263"/>
      <c r="D90" s="263"/>
      <c r="E90" s="263"/>
      <c r="F90" s="263"/>
      <c r="G90" s="263"/>
      <c r="H90" s="263"/>
      <c r="I90" s="263"/>
      <c r="J90" s="263"/>
      <c r="K90" s="264"/>
      <c r="L90" s="280" t="s">
        <v>96</v>
      </c>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3"/>
      <c r="AL90" s="463"/>
      <c r="AM90" s="464"/>
      <c r="AN90" s="464"/>
      <c r="AO90" s="464"/>
      <c r="AP90" s="465"/>
      <c r="AQ90" s="280"/>
      <c r="AR90" s="281"/>
      <c r="AS90" s="281"/>
      <c r="AT90" s="281"/>
      <c r="AU90" s="281"/>
      <c r="AV90" s="281"/>
      <c r="AW90" s="281"/>
      <c r="AX90" s="281"/>
      <c r="AY90" s="281"/>
      <c r="AZ90" s="282"/>
    </row>
    <row r="91" spans="1:52" s="23" customFormat="1" ht="15" customHeight="1">
      <c r="A91" s="261"/>
      <c r="B91" s="265"/>
      <c r="C91" s="266"/>
      <c r="D91" s="266"/>
      <c r="E91" s="266"/>
      <c r="F91" s="266"/>
      <c r="G91" s="266"/>
      <c r="H91" s="266"/>
      <c r="I91" s="266"/>
      <c r="J91" s="266"/>
      <c r="K91" s="267"/>
      <c r="L91" s="406" t="s">
        <v>237</v>
      </c>
      <c r="M91" s="407"/>
      <c r="N91" s="408"/>
      <c r="O91" s="457"/>
      <c r="P91" s="458"/>
      <c r="Q91" s="459"/>
      <c r="R91" s="243" t="s">
        <v>100</v>
      </c>
      <c r="S91" s="244"/>
      <c r="T91" s="245"/>
      <c r="U91" s="417"/>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8"/>
      <c r="AY91" s="418"/>
      <c r="AZ91" s="419"/>
    </row>
    <row r="92" spans="1:52" s="23" customFormat="1" ht="15" customHeight="1">
      <c r="A92" s="261"/>
      <c r="B92" s="268"/>
      <c r="C92" s="269"/>
      <c r="D92" s="269"/>
      <c r="E92" s="269"/>
      <c r="F92" s="269"/>
      <c r="G92" s="269"/>
      <c r="H92" s="269"/>
      <c r="I92" s="269"/>
      <c r="J92" s="269"/>
      <c r="K92" s="270"/>
      <c r="L92" s="409"/>
      <c r="M92" s="410"/>
      <c r="N92" s="411"/>
      <c r="O92" s="460"/>
      <c r="P92" s="461"/>
      <c r="Q92" s="462"/>
      <c r="R92" s="246"/>
      <c r="S92" s="247"/>
      <c r="T92" s="248"/>
      <c r="U92" s="420"/>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1"/>
      <c r="AY92" s="421"/>
      <c r="AZ92" s="422"/>
    </row>
    <row r="93" spans="1:52" s="23" customFormat="1" ht="12.95" customHeight="1">
      <c r="A93" s="261">
        <v>8</v>
      </c>
      <c r="B93" s="262" t="str">
        <f>IF(VLOOKUP(A93,$B$57:$L$66,3,FALSE)="","",VLOOKUP(A93,$B$57:$L$66,3,FALSE))</f>
        <v/>
      </c>
      <c r="C93" s="263"/>
      <c r="D93" s="263"/>
      <c r="E93" s="263"/>
      <c r="F93" s="263"/>
      <c r="G93" s="263"/>
      <c r="H93" s="263"/>
      <c r="I93" s="263"/>
      <c r="J93" s="263"/>
      <c r="K93" s="264"/>
      <c r="L93" s="280" t="s">
        <v>96</v>
      </c>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3"/>
      <c r="AL93" s="463"/>
      <c r="AM93" s="464"/>
      <c r="AN93" s="464"/>
      <c r="AO93" s="464"/>
      <c r="AP93" s="465"/>
      <c r="AQ93" s="280"/>
      <c r="AR93" s="281"/>
      <c r="AS93" s="281"/>
      <c r="AT93" s="281"/>
      <c r="AU93" s="281"/>
      <c r="AV93" s="281"/>
      <c r="AW93" s="281"/>
      <c r="AX93" s="281"/>
      <c r="AY93" s="281"/>
      <c r="AZ93" s="282"/>
    </row>
    <row r="94" spans="1:52" s="23" customFormat="1" ht="15" customHeight="1">
      <c r="A94" s="261"/>
      <c r="B94" s="265"/>
      <c r="C94" s="266"/>
      <c r="D94" s="266"/>
      <c r="E94" s="266"/>
      <c r="F94" s="266"/>
      <c r="G94" s="266"/>
      <c r="H94" s="266"/>
      <c r="I94" s="266"/>
      <c r="J94" s="266"/>
      <c r="K94" s="267"/>
      <c r="L94" s="406" t="s">
        <v>237</v>
      </c>
      <c r="M94" s="407"/>
      <c r="N94" s="408"/>
      <c r="O94" s="457"/>
      <c r="P94" s="458"/>
      <c r="Q94" s="459"/>
      <c r="R94" s="243" t="s">
        <v>100</v>
      </c>
      <c r="S94" s="244"/>
      <c r="T94" s="245"/>
      <c r="U94" s="417"/>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8"/>
      <c r="AY94" s="418"/>
      <c r="AZ94" s="419"/>
    </row>
    <row r="95" spans="1:52" s="23" customFormat="1" ht="15" customHeight="1">
      <c r="A95" s="261"/>
      <c r="B95" s="268"/>
      <c r="C95" s="269"/>
      <c r="D95" s="269"/>
      <c r="E95" s="269"/>
      <c r="F95" s="269"/>
      <c r="G95" s="269"/>
      <c r="H95" s="269"/>
      <c r="I95" s="269"/>
      <c r="J95" s="269"/>
      <c r="K95" s="270"/>
      <c r="L95" s="409"/>
      <c r="M95" s="410"/>
      <c r="N95" s="411"/>
      <c r="O95" s="460"/>
      <c r="P95" s="461"/>
      <c r="Q95" s="462"/>
      <c r="R95" s="246"/>
      <c r="S95" s="247"/>
      <c r="T95" s="248"/>
      <c r="U95" s="420"/>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1"/>
      <c r="AY95" s="421"/>
      <c r="AZ95" s="422"/>
    </row>
    <row r="96" spans="1:52" s="23" customFormat="1" ht="12.95" customHeight="1">
      <c r="A96" s="261">
        <v>9</v>
      </c>
      <c r="B96" s="262" t="str">
        <f t="shared" ref="B96" si="16">IF(VLOOKUP(A96,$B$57:$L$66,3,FALSE)="","",VLOOKUP(A96,$B$57:$L$66,3,FALSE))</f>
        <v/>
      </c>
      <c r="C96" s="263"/>
      <c r="D96" s="263"/>
      <c r="E96" s="263"/>
      <c r="F96" s="263"/>
      <c r="G96" s="263"/>
      <c r="H96" s="263"/>
      <c r="I96" s="263"/>
      <c r="J96" s="263"/>
      <c r="K96" s="264"/>
      <c r="L96" s="280" t="s">
        <v>96</v>
      </c>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3"/>
      <c r="AL96" s="463"/>
      <c r="AM96" s="464"/>
      <c r="AN96" s="464"/>
      <c r="AO96" s="464"/>
      <c r="AP96" s="465"/>
      <c r="AQ96" s="280"/>
      <c r="AR96" s="281"/>
      <c r="AS96" s="281"/>
      <c r="AT96" s="281"/>
      <c r="AU96" s="281"/>
      <c r="AV96" s="281"/>
      <c r="AW96" s="281"/>
      <c r="AX96" s="281"/>
      <c r="AY96" s="281"/>
      <c r="AZ96" s="282"/>
    </row>
    <row r="97" spans="1:64" s="23" customFormat="1" ht="15" customHeight="1">
      <c r="A97" s="261"/>
      <c r="B97" s="265"/>
      <c r="C97" s="266"/>
      <c r="D97" s="266"/>
      <c r="E97" s="266"/>
      <c r="F97" s="266"/>
      <c r="G97" s="266"/>
      <c r="H97" s="266"/>
      <c r="I97" s="266"/>
      <c r="J97" s="266"/>
      <c r="K97" s="267"/>
      <c r="L97" s="406" t="s">
        <v>237</v>
      </c>
      <c r="M97" s="407"/>
      <c r="N97" s="408"/>
      <c r="O97" s="457"/>
      <c r="P97" s="458"/>
      <c r="Q97" s="459"/>
      <c r="R97" s="243" t="s">
        <v>100</v>
      </c>
      <c r="S97" s="244"/>
      <c r="T97" s="245"/>
      <c r="U97" s="417"/>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8"/>
      <c r="AY97" s="418"/>
      <c r="AZ97" s="419"/>
    </row>
    <row r="98" spans="1:64" s="23" customFormat="1" ht="15" customHeight="1">
      <c r="A98" s="261"/>
      <c r="B98" s="268"/>
      <c r="C98" s="269"/>
      <c r="D98" s="269"/>
      <c r="E98" s="269"/>
      <c r="F98" s="269"/>
      <c r="G98" s="269"/>
      <c r="H98" s="269"/>
      <c r="I98" s="269"/>
      <c r="J98" s="269"/>
      <c r="K98" s="270"/>
      <c r="L98" s="409"/>
      <c r="M98" s="410"/>
      <c r="N98" s="411"/>
      <c r="O98" s="460"/>
      <c r="P98" s="461"/>
      <c r="Q98" s="462"/>
      <c r="R98" s="246"/>
      <c r="S98" s="247"/>
      <c r="T98" s="248"/>
      <c r="U98" s="420"/>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1"/>
      <c r="AY98" s="421"/>
      <c r="AZ98" s="422"/>
    </row>
    <row r="99" spans="1:64" s="23" customFormat="1" ht="12.95" customHeight="1">
      <c r="A99" s="261">
        <v>10</v>
      </c>
      <c r="B99" s="262" t="str">
        <f t="shared" ref="B99" si="17">IF(VLOOKUP(A99,$B$57:$L$66,3,FALSE)="","",VLOOKUP(A99,$B$57:$L$66,3,FALSE))</f>
        <v/>
      </c>
      <c r="C99" s="263"/>
      <c r="D99" s="263"/>
      <c r="E99" s="263"/>
      <c r="F99" s="263"/>
      <c r="G99" s="263"/>
      <c r="H99" s="263"/>
      <c r="I99" s="263"/>
      <c r="J99" s="263"/>
      <c r="K99" s="264"/>
      <c r="L99" s="280" t="s">
        <v>96</v>
      </c>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3"/>
      <c r="AL99" s="463"/>
      <c r="AM99" s="464"/>
      <c r="AN99" s="464"/>
      <c r="AO99" s="464"/>
      <c r="AP99" s="465"/>
      <c r="AQ99" s="280"/>
      <c r="AR99" s="281"/>
      <c r="AS99" s="281"/>
      <c r="AT99" s="281"/>
      <c r="AU99" s="281"/>
      <c r="AV99" s="281"/>
      <c r="AW99" s="281"/>
      <c r="AX99" s="281"/>
      <c r="AY99" s="281"/>
      <c r="AZ99" s="282"/>
    </row>
    <row r="100" spans="1:64" s="23" customFormat="1" ht="15" customHeight="1">
      <c r="A100" s="261"/>
      <c r="B100" s="265"/>
      <c r="C100" s="266"/>
      <c r="D100" s="266"/>
      <c r="E100" s="266"/>
      <c r="F100" s="266"/>
      <c r="G100" s="266"/>
      <c r="H100" s="266"/>
      <c r="I100" s="266"/>
      <c r="J100" s="266"/>
      <c r="K100" s="267"/>
      <c r="L100" s="406" t="s">
        <v>237</v>
      </c>
      <c r="M100" s="407"/>
      <c r="N100" s="408"/>
      <c r="O100" s="457"/>
      <c r="P100" s="458"/>
      <c r="Q100" s="459"/>
      <c r="R100" s="243" t="s">
        <v>100</v>
      </c>
      <c r="S100" s="244"/>
      <c r="T100" s="245"/>
      <c r="U100" s="417"/>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8"/>
      <c r="AY100" s="418"/>
      <c r="AZ100" s="419"/>
    </row>
    <row r="101" spans="1:64" s="23" customFormat="1" ht="15" customHeight="1">
      <c r="A101" s="261"/>
      <c r="B101" s="268"/>
      <c r="C101" s="269"/>
      <c r="D101" s="269"/>
      <c r="E101" s="269"/>
      <c r="F101" s="269"/>
      <c r="G101" s="269"/>
      <c r="H101" s="269"/>
      <c r="I101" s="269"/>
      <c r="J101" s="269"/>
      <c r="K101" s="270"/>
      <c r="L101" s="409"/>
      <c r="M101" s="410"/>
      <c r="N101" s="411"/>
      <c r="O101" s="460"/>
      <c r="P101" s="461"/>
      <c r="Q101" s="462"/>
      <c r="R101" s="246"/>
      <c r="S101" s="247"/>
      <c r="T101" s="248"/>
      <c r="U101" s="420"/>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1"/>
      <c r="AY101" s="421"/>
      <c r="AZ101" s="422"/>
    </row>
    <row r="102" spans="1:64" s="23" customFormat="1" ht="15" customHeight="1">
      <c r="A102" s="25"/>
      <c r="C102" s="19"/>
      <c r="D102" s="19"/>
      <c r="E102" s="19"/>
      <c r="F102" s="19"/>
      <c r="G102" s="19"/>
      <c r="H102" s="19"/>
      <c r="I102" s="19"/>
      <c r="J102" s="19"/>
      <c r="K102" s="19"/>
      <c r="L102" s="19"/>
      <c r="M102" s="26"/>
      <c r="N102" s="26"/>
      <c r="O102" s="26"/>
      <c r="P102" s="27"/>
      <c r="Q102" s="27"/>
      <c r="R102" s="27"/>
      <c r="S102" s="14"/>
      <c r="T102" s="14"/>
      <c r="U102" s="14"/>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row>
    <row r="103" spans="1:64" s="23" customFormat="1" ht="1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64" s="23" customFormat="1" ht="1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64" s="23" customFormat="1" ht="15" customHeight="1">
      <c r="A105" s="25"/>
      <c r="B105" s="204" t="s">
        <v>106</v>
      </c>
      <c r="C105" s="204"/>
      <c r="D105" s="204"/>
      <c r="E105" s="204"/>
      <c r="F105" s="204"/>
      <c r="G105" s="204"/>
      <c r="H105" s="204"/>
      <c r="I105" s="205"/>
      <c r="J105" s="190" t="s">
        <v>45</v>
      </c>
      <c r="K105" s="190"/>
      <c r="L105" s="190"/>
      <c r="M105" s="190"/>
      <c r="N105" s="190"/>
      <c r="O105" s="215" t="e">
        <f>SUM(AH108:AL117,U121:Y140)*$BC$15</f>
        <v>#DIV/0!</v>
      </c>
      <c r="P105" s="215"/>
      <c r="Q105" s="215"/>
      <c r="R105" s="215"/>
      <c r="S105" s="215"/>
      <c r="T105" s="215"/>
      <c r="U105" s="2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64" s="23" customFormat="1" ht="15" customHeight="1">
      <c r="A106" s="25"/>
      <c r="B106" s="25"/>
      <c r="C106" s="290" t="s">
        <v>107</v>
      </c>
      <c r="D106" s="290"/>
      <c r="E106" s="290"/>
      <c r="F106" s="290"/>
      <c r="G106" s="290"/>
      <c r="H106" s="290"/>
      <c r="I106" s="290"/>
      <c r="J106" s="290"/>
      <c r="K106" s="290"/>
      <c r="L106" s="290"/>
      <c r="M106" s="290"/>
      <c r="N106" s="290"/>
      <c r="O106" s="290"/>
      <c r="P106" s="290"/>
      <c r="Q106" s="290"/>
      <c r="R106" s="290"/>
      <c r="S106" s="290"/>
      <c r="T106" s="290"/>
      <c r="U106" s="290"/>
      <c r="V106" s="290"/>
      <c r="W106" s="290"/>
      <c r="X106" s="290"/>
      <c r="Y106" s="290"/>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row>
    <row r="107" spans="1:64" s="23" customFormat="1" ht="15" customHeight="1">
      <c r="A107" s="25"/>
      <c r="B107" s="125"/>
      <c r="C107" s="125"/>
      <c r="D107" s="125" t="s">
        <v>93</v>
      </c>
      <c r="E107" s="125"/>
      <c r="F107" s="125"/>
      <c r="G107" s="125"/>
      <c r="H107" s="125"/>
      <c r="I107" s="125"/>
      <c r="J107" s="125"/>
      <c r="K107" s="125"/>
      <c r="L107" s="125"/>
      <c r="M107" s="291" t="s">
        <v>108</v>
      </c>
      <c r="N107" s="292"/>
      <c r="O107" s="292"/>
      <c r="P107" s="292"/>
      <c r="Q107" s="292"/>
      <c r="R107" s="292"/>
      <c r="S107" s="292"/>
      <c r="T107" s="293"/>
      <c r="U107" s="291" t="s">
        <v>109</v>
      </c>
      <c r="V107" s="292"/>
      <c r="W107" s="292"/>
      <c r="X107" s="292"/>
      <c r="Y107" s="292"/>
      <c r="Z107" s="292"/>
      <c r="AA107" s="292"/>
      <c r="AB107" s="293"/>
      <c r="AC107" s="291" t="s">
        <v>75</v>
      </c>
      <c r="AD107" s="292"/>
      <c r="AE107" s="292"/>
      <c r="AF107" s="292"/>
      <c r="AG107" s="293"/>
      <c r="AH107" s="125" t="s">
        <v>110</v>
      </c>
      <c r="AI107" s="125"/>
      <c r="AJ107" s="125"/>
      <c r="AK107" s="125"/>
      <c r="AL107" s="125"/>
      <c r="AM107" s="178" t="s">
        <v>111</v>
      </c>
      <c r="AN107" s="179"/>
      <c r="AO107" s="179"/>
      <c r="AP107" s="179"/>
      <c r="AQ107" s="180"/>
      <c r="AR107" s="178" t="s">
        <v>112</v>
      </c>
      <c r="AS107" s="179"/>
      <c r="AT107" s="179"/>
      <c r="AU107" s="179"/>
      <c r="AV107" s="180"/>
      <c r="AW107" s="134" t="s">
        <v>113</v>
      </c>
      <c r="AX107" s="135"/>
      <c r="AY107" s="135"/>
      <c r="AZ107" s="135"/>
      <c r="BA107" s="136"/>
      <c r="BB107" s="134" t="s">
        <v>114</v>
      </c>
      <c r="BC107" s="135"/>
      <c r="BD107" s="135"/>
      <c r="BE107" s="135"/>
      <c r="BF107" s="136"/>
      <c r="BG107" s="25"/>
      <c r="BH107" s="25"/>
      <c r="BI107" s="25"/>
      <c r="BJ107" s="25"/>
      <c r="BK107" s="25"/>
      <c r="BL107" s="25"/>
    </row>
    <row r="108" spans="1:64" s="23" customFormat="1" ht="15" customHeight="1">
      <c r="A108" s="25"/>
      <c r="B108" s="300">
        <v>1</v>
      </c>
      <c r="C108" s="301"/>
      <c r="D108" s="415"/>
      <c r="E108" s="415"/>
      <c r="F108" s="415"/>
      <c r="G108" s="415"/>
      <c r="H108" s="415"/>
      <c r="I108" s="415"/>
      <c r="J108" s="415"/>
      <c r="K108" s="415"/>
      <c r="L108" s="415"/>
      <c r="M108" s="412"/>
      <c r="N108" s="413"/>
      <c r="O108" s="413"/>
      <c r="P108" s="413"/>
      <c r="Q108" s="413"/>
      <c r="R108" s="413"/>
      <c r="S108" s="413"/>
      <c r="T108" s="414"/>
      <c r="U108" s="412"/>
      <c r="V108" s="413"/>
      <c r="W108" s="413"/>
      <c r="X108" s="413"/>
      <c r="Y108" s="413"/>
      <c r="Z108" s="413"/>
      <c r="AA108" s="413"/>
      <c r="AB108" s="414"/>
      <c r="AC108" s="305" t="str">
        <f>IF(D108="","",1)</f>
        <v/>
      </c>
      <c r="AD108" s="306"/>
      <c r="AE108" s="306"/>
      <c r="AF108" s="306"/>
      <c r="AG108" s="307"/>
      <c r="AH108" s="395"/>
      <c r="AI108" s="395"/>
      <c r="AJ108" s="395"/>
      <c r="AK108" s="395"/>
      <c r="AL108" s="395"/>
      <c r="AM108" s="294" t="str">
        <f>IF(D108="","",AH108*0.1)</f>
        <v/>
      </c>
      <c r="AN108" s="295"/>
      <c r="AO108" s="295"/>
      <c r="AP108" s="295"/>
      <c r="AQ108" s="296"/>
      <c r="AR108" s="294" t="str">
        <f>IF(D108="","",SUM(AH108:AQ108))</f>
        <v/>
      </c>
      <c r="AS108" s="295"/>
      <c r="AT108" s="295"/>
      <c r="AU108" s="295"/>
      <c r="AV108" s="296"/>
      <c r="AW108" s="134"/>
      <c r="AX108" s="135"/>
      <c r="AY108" s="135"/>
      <c r="AZ108" s="135"/>
      <c r="BA108" s="136"/>
      <c r="BB108" s="134"/>
      <c r="BC108" s="135"/>
      <c r="BD108" s="135"/>
      <c r="BE108" s="135"/>
      <c r="BF108" s="136"/>
      <c r="BG108" s="25"/>
      <c r="BH108" s="25"/>
      <c r="BI108" s="25"/>
      <c r="BJ108" s="25"/>
      <c r="BK108" s="25"/>
      <c r="BL108" s="25"/>
    </row>
    <row r="109" spans="1:64" s="23" customFormat="1" ht="15" customHeight="1">
      <c r="A109" s="25"/>
      <c r="B109" s="300">
        <v>2</v>
      </c>
      <c r="C109" s="301"/>
      <c r="D109" s="415"/>
      <c r="E109" s="415"/>
      <c r="F109" s="415"/>
      <c r="G109" s="415"/>
      <c r="H109" s="415"/>
      <c r="I109" s="415"/>
      <c r="J109" s="415"/>
      <c r="K109" s="415"/>
      <c r="L109" s="415"/>
      <c r="M109" s="412"/>
      <c r="N109" s="413"/>
      <c r="O109" s="413"/>
      <c r="P109" s="413"/>
      <c r="Q109" s="413"/>
      <c r="R109" s="413"/>
      <c r="S109" s="413"/>
      <c r="T109" s="414"/>
      <c r="U109" s="412"/>
      <c r="V109" s="413"/>
      <c r="W109" s="413"/>
      <c r="X109" s="413"/>
      <c r="Y109" s="413"/>
      <c r="Z109" s="413"/>
      <c r="AA109" s="413"/>
      <c r="AB109" s="414"/>
      <c r="AC109" s="305" t="str">
        <f t="shared" ref="AC109:AC117" si="18">IF(D109="","",1)</f>
        <v/>
      </c>
      <c r="AD109" s="306"/>
      <c r="AE109" s="306"/>
      <c r="AF109" s="306"/>
      <c r="AG109" s="307"/>
      <c r="AH109" s="395"/>
      <c r="AI109" s="395"/>
      <c r="AJ109" s="395"/>
      <c r="AK109" s="395"/>
      <c r="AL109" s="395"/>
      <c r="AM109" s="294" t="str">
        <f t="shared" ref="AM109:AM117" si="19">IF(D109="","",AH109*0.1)</f>
        <v/>
      </c>
      <c r="AN109" s="295"/>
      <c r="AO109" s="295"/>
      <c r="AP109" s="295"/>
      <c r="AQ109" s="296"/>
      <c r="AR109" s="294" t="str">
        <f t="shared" ref="AR109:AR117" si="20">IF(D109="","",SUM(AH109:AQ109))</f>
        <v/>
      </c>
      <c r="AS109" s="295"/>
      <c r="AT109" s="295"/>
      <c r="AU109" s="295"/>
      <c r="AV109" s="296"/>
      <c r="AW109" s="134"/>
      <c r="AX109" s="135"/>
      <c r="AY109" s="135"/>
      <c r="AZ109" s="135"/>
      <c r="BA109" s="136"/>
      <c r="BB109" s="134"/>
      <c r="BC109" s="135"/>
      <c r="BD109" s="135"/>
      <c r="BE109" s="135"/>
      <c r="BF109" s="136"/>
      <c r="BG109" s="25"/>
      <c r="BH109" s="25"/>
      <c r="BI109" s="25"/>
      <c r="BJ109" s="25"/>
      <c r="BK109" s="25"/>
      <c r="BL109" s="25"/>
    </row>
    <row r="110" spans="1:64" s="23" customFormat="1" ht="15" customHeight="1">
      <c r="A110" s="25"/>
      <c r="B110" s="300">
        <v>3</v>
      </c>
      <c r="C110" s="301"/>
      <c r="D110" s="415"/>
      <c r="E110" s="415"/>
      <c r="F110" s="415"/>
      <c r="G110" s="415"/>
      <c r="H110" s="415"/>
      <c r="I110" s="415"/>
      <c r="J110" s="415"/>
      <c r="K110" s="415"/>
      <c r="L110" s="415"/>
      <c r="M110" s="412"/>
      <c r="N110" s="413"/>
      <c r="O110" s="413"/>
      <c r="P110" s="413"/>
      <c r="Q110" s="413"/>
      <c r="R110" s="413"/>
      <c r="S110" s="413"/>
      <c r="T110" s="414"/>
      <c r="U110" s="412"/>
      <c r="V110" s="413"/>
      <c r="W110" s="413"/>
      <c r="X110" s="413"/>
      <c r="Y110" s="413"/>
      <c r="Z110" s="413"/>
      <c r="AA110" s="413"/>
      <c r="AB110" s="414"/>
      <c r="AC110" s="305" t="str">
        <f t="shared" si="18"/>
        <v/>
      </c>
      <c r="AD110" s="306"/>
      <c r="AE110" s="306"/>
      <c r="AF110" s="306"/>
      <c r="AG110" s="307"/>
      <c r="AH110" s="395"/>
      <c r="AI110" s="395"/>
      <c r="AJ110" s="395"/>
      <c r="AK110" s="395"/>
      <c r="AL110" s="395"/>
      <c r="AM110" s="294" t="str">
        <f t="shared" si="19"/>
        <v/>
      </c>
      <c r="AN110" s="295"/>
      <c r="AO110" s="295"/>
      <c r="AP110" s="295"/>
      <c r="AQ110" s="296"/>
      <c r="AR110" s="294" t="str">
        <f t="shared" si="20"/>
        <v/>
      </c>
      <c r="AS110" s="295"/>
      <c r="AT110" s="295"/>
      <c r="AU110" s="295"/>
      <c r="AV110" s="296"/>
      <c r="AW110" s="134"/>
      <c r="AX110" s="135"/>
      <c r="AY110" s="135"/>
      <c r="AZ110" s="135"/>
      <c r="BA110" s="136"/>
      <c r="BB110" s="134"/>
      <c r="BC110" s="135"/>
      <c r="BD110" s="135"/>
      <c r="BE110" s="135"/>
      <c r="BF110" s="136"/>
      <c r="BG110" s="25"/>
      <c r="BH110" s="25"/>
      <c r="BI110" s="25"/>
      <c r="BJ110" s="25"/>
      <c r="BK110" s="25"/>
      <c r="BL110" s="25"/>
    </row>
    <row r="111" spans="1:64" s="23" customFormat="1" ht="15" customHeight="1">
      <c r="A111" s="25"/>
      <c r="B111" s="300">
        <v>4</v>
      </c>
      <c r="C111" s="301"/>
      <c r="D111" s="415"/>
      <c r="E111" s="415"/>
      <c r="F111" s="415"/>
      <c r="G111" s="415"/>
      <c r="H111" s="415"/>
      <c r="I111" s="415"/>
      <c r="J111" s="415"/>
      <c r="K111" s="415"/>
      <c r="L111" s="415"/>
      <c r="M111" s="412"/>
      <c r="N111" s="413"/>
      <c r="O111" s="413"/>
      <c r="P111" s="413"/>
      <c r="Q111" s="413"/>
      <c r="R111" s="413"/>
      <c r="S111" s="413"/>
      <c r="T111" s="414"/>
      <c r="U111" s="412"/>
      <c r="V111" s="413"/>
      <c r="W111" s="413"/>
      <c r="X111" s="413"/>
      <c r="Y111" s="413"/>
      <c r="Z111" s="413"/>
      <c r="AA111" s="413"/>
      <c r="AB111" s="414"/>
      <c r="AC111" s="305" t="str">
        <f t="shared" si="18"/>
        <v/>
      </c>
      <c r="AD111" s="306"/>
      <c r="AE111" s="306"/>
      <c r="AF111" s="306"/>
      <c r="AG111" s="307"/>
      <c r="AH111" s="395"/>
      <c r="AI111" s="395"/>
      <c r="AJ111" s="395"/>
      <c r="AK111" s="395"/>
      <c r="AL111" s="395"/>
      <c r="AM111" s="294" t="str">
        <f t="shared" si="19"/>
        <v/>
      </c>
      <c r="AN111" s="295"/>
      <c r="AO111" s="295"/>
      <c r="AP111" s="295"/>
      <c r="AQ111" s="296"/>
      <c r="AR111" s="294" t="str">
        <f t="shared" si="20"/>
        <v/>
      </c>
      <c r="AS111" s="295"/>
      <c r="AT111" s="295"/>
      <c r="AU111" s="295"/>
      <c r="AV111" s="296"/>
      <c r="AW111" s="134"/>
      <c r="AX111" s="135"/>
      <c r="AY111" s="135"/>
      <c r="AZ111" s="135"/>
      <c r="BA111" s="136"/>
      <c r="BB111" s="134"/>
      <c r="BC111" s="135"/>
      <c r="BD111" s="135"/>
      <c r="BE111" s="135"/>
      <c r="BF111" s="136"/>
      <c r="BG111" s="25"/>
      <c r="BH111" s="25"/>
      <c r="BI111" s="25"/>
      <c r="BJ111" s="25"/>
      <c r="BK111" s="25"/>
      <c r="BL111" s="25"/>
    </row>
    <row r="112" spans="1:64" s="23" customFormat="1" ht="15" customHeight="1">
      <c r="A112" s="25"/>
      <c r="B112" s="300">
        <v>5</v>
      </c>
      <c r="C112" s="301"/>
      <c r="D112" s="415"/>
      <c r="E112" s="415"/>
      <c r="F112" s="415"/>
      <c r="G112" s="415"/>
      <c r="H112" s="415"/>
      <c r="I112" s="415"/>
      <c r="J112" s="415"/>
      <c r="K112" s="415"/>
      <c r="L112" s="415"/>
      <c r="M112" s="412"/>
      <c r="N112" s="413"/>
      <c r="O112" s="413"/>
      <c r="P112" s="413"/>
      <c r="Q112" s="413"/>
      <c r="R112" s="413"/>
      <c r="S112" s="413"/>
      <c r="T112" s="414"/>
      <c r="U112" s="412"/>
      <c r="V112" s="413"/>
      <c r="W112" s="413"/>
      <c r="X112" s="413"/>
      <c r="Y112" s="413"/>
      <c r="Z112" s="413"/>
      <c r="AA112" s="413"/>
      <c r="AB112" s="414"/>
      <c r="AC112" s="305" t="str">
        <f t="shared" si="18"/>
        <v/>
      </c>
      <c r="AD112" s="306"/>
      <c r="AE112" s="306"/>
      <c r="AF112" s="306"/>
      <c r="AG112" s="307"/>
      <c r="AH112" s="395"/>
      <c r="AI112" s="395"/>
      <c r="AJ112" s="395"/>
      <c r="AK112" s="395"/>
      <c r="AL112" s="395"/>
      <c r="AM112" s="294" t="str">
        <f t="shared" si="19"/>
        <v/>
      </c>
      <c r="AN112" s="295"/>
      <c r="AO112" s="295"/>
      <c r="AP112" s="295"/>
      <c r="AQ112" s="296"/>
      <c r="AR112" s="294" t="str">
        <f t="shared" si="20"/>
        <v/>
      </c>
      <c r="AS112" s="295"/>
      <c r="AT112" s="295"/>
      <c r="AU112" s="295"/>
      <c r="AV112" s="296"/>
      <c r="AW112" s="134"/>
      <c r="AX112" s="135"/>
      <c r="AY112" s="135"/>
      <c r="AZ112" s="135"/>
      <c r="BA112" s="136"/>
      <c r="BB112" s="134"/>
      <c r="BC112" s="135"/>
      <c r="BD112" s="135"/>
      <c r="BE112" s="135"/>
      <c r="BF112" s="136"/>
      <c r="BG112" s="25"/>
      <c r="BH112" s="25"/>
      <c r="BI112" s="25"/>
      <c r="BJ112" s="25"/>
      <c r="BK112" s="25"/>
      <c r="BL112" s="25"/>
    </row>
    <row r="113" spans="1:64" s="23" customFormat="1" ht="15" customHeight="1">
      <c r="A113" s="25"/>
      <c r="B113" s="300">
        <v>6</v>
      </c>
      <c r="C113" s="301"/>
      <c r="D113" s="415"/>
      <c r="E113" s="415"/>
      <c r="F113" s="415"/>
      <c r="G113" s="415"/>
      <c r="H113" s="415"/>
      <c r="I113" s="415"/>
      <c r="J113" s="415"/>
      <c r="K113" s="415"/>
      <c r="L113" s="415"/>
      <c r="M113" s="412"/>
      <c r="N113" s="413"/>
      <c r="O113" s="413"/>
      <c r="P113" s="413"/>
      <c r="Q113" s="413"/>
      <c r="R113" s="413"/>
      <c r="S113" s="413"/>
      <c r="T113" s="414"/>
      <c r="U113" s="412"/>
      <c r="V113" s="413"/>
      <c r="W113" s="413"/>
      <c r="X113" s="413"/>
      <c r="Y113" s="413"/>
      <c r="Z113" s="413"/>
      <c r="AA113" s="413"/>
      <c r="AB113" s="414"/>
      <c r="AC113" s="305" t="str">
        <f t="shared" si="18"/>
        <v/>
      </c>
      <c r="AD113" s="306"/>
      <c r="AE113" s="306"/>
      <c r="AF113" s="306"/>
      <c r="AG113" s="307"/>
      <c r="AH113" s="395"/>
      <c r="AI113" s="395"/>
      <c r="AJ113" s="395"/>
      <c r="AK113" s="395"/>
      <c r="AL113" s="395"/>
      <c r="AM113" s="294" t="str">
        <f t="shared" si="19"/>
        <v/>
      </c>
      <c r="AN113" s="295"/>
      <c r="AO113" s="295"/>
      <c r="AP113" s="295"/>
      <c r="AQ113" s="296"/>
      <c r="AR113" s="294" t="str">
        <f t="shared" si="20"/>
        <v/>
      </c>
      <c r="AS113" s="295"/>
      <c r="AT113" s="295"/>
      <c r="AU113" s="295"/>
      <c r="AV113" s="296"/>
      <c r="AW113" s="134"/>
      <c r="AX113" s="135"/>
      <c r="AY113" s="135"/>
      <c r="AZ113" s="135"/>
      <c r="BA113" s="136"/>
      <c r="BB113" s="134"/>
      <c r="BC113" s="135"/>
      <c r="BD113" s="135"/>
      <c r="BE113" s="135"/>
      <c r="BF113" s="136"/>
      <c r="BG113" s="25"/>
      <c r="BH113" s="25"/>
      <c r="BI113" s="25"/>
      <c r="BJ113" s="25"/>
      <c r="BK113" s="25"/>
      <c r="BL113" s="25"/>
    </row>
    <row r="114" spans="1:64" s="23" customFormat="1" ht="15" customHeight="1">
      <c r="A114" s="25"/>
      <c r="B114" s="300">
        <v>7</v>
      </c>
      <c r="C114" s="301"/>
      <c r="D114" s="415"/>
      <c r="E114" s="415"/>
      <c r="F114" s="415"/>
      <c r="G114" s="415"/>
      <c r="H114" s="415"/>
      <c r="I114" s="415"/>
      <c r="J114" s="415"/>
      <c r="K114" s="415"/>
      <c r="L114" s="415"/>
      <c r="M114" s="412"/>
      <c r="N114" s="413"/>
      <c r="O114" s="413"/>
      <c r="P114" s="413"/>
      <c r="Q114" s="413"/>
      <c r="R114" s="413"/>
      <c r="S114" s="413"/>
      <c r="T114" s="414"/>
      <c r="U114" s="412"/>
      <c r="V114" s="413"/>
      <c r="W114" s="413"/>
      <c r="X114" s="413"/>
      <c r="Y114" s="413"/>
      <c r="Z114" s="413"/>
      <c r="AA114" s="413"/>
      <c r="AB114" s="414"/>
      <c r="AC114" s="305" t="str">
        <f t="shared" si="18"/>
        <v/>
      </c>
      <c r="AD114" s="306"/>
      <c r="AE114" s="306"/>
      <c r="AF114" s="306"/>
      <c r="AG114" s="307"/>
      <c r="AH114" s="395"/>
      <c r="AI114" s="395"/>
      <c r="AJ114" s="395"/>
      <c r="AK114" s="395"/>
      <c r="AL114" s="395"/>
      <c r="AM114" s="294" t="str">
        <f t="shared" si="19"/>
        <v/>
      </c>
      <c r="AN114" s="295"/>
      <c r="AO114" s="295"/>
      <c r="AP114" s="295"/>
      <c r="AQ114" s="296"/>
      <c r="AR114" s="294" t="str">
        <f t="shared" si="20"/>
        <v/>
      </c>
      <c r="AS114" s="295"/>
      <c r="AT114" s="295"/>
      <c r="AU114" s="295"/>
      <c r="AV114" s="296"/>
      <c r="AW114" s="134"/>
      <c r="AX114" s="135"/>
      <c r="AY114" s="135"/>
      <c r="AZ114" s="135"/>
      <c r="BA114" s="136"/>
      <c r="BB114" s="134"/>
      <c r="BC114" s="135"/>
      <c r="BD114" s="135"/>
      <c r="BE114" s="135"/>
      <c r="BF114" s="136"/>
      <c r="BG114" s="25"/>
      <c r="BH114" s="25"/>
      <c r="BI114" s="25"/>
      <c r="BJ114" s="25"/>
      <c r="BK114" s="25"/>
      <c r="BL114" s="25"/>
    </row>
    <row r="115" spans="1:64" s="23" customFormat="1" ht="15" customHeight="1">
      <c r="A115" s="25"/>
      <c r="B115" s="300">
        <v>8</v>
      </c>
      <c r="C115" s="301"/>
      <c r="D115" s="415"/>
      <c r="E115" s="415"/>
      <c r="F115" s="415"/>
      <c r="G115" s="415"/>
      <c r="H115" s="415"/>
      <c r="I115" s="415"/>
      <c r="J115" s="415"/>
      <c r="K115" s="415"/>
      <c r="L115" s="415"/>
      <c r="M115" s="412"/>
      <c r="N115" s="413"/>
      <c r="O115" s="413"/>
      <c r="P115" s="413"/>
      <c r="Q115" s="413"/>
      <c r="R115" s="413"/>
      <c r="S115" s="413"/>
      <c r="T115" s="414"/>
      <c r="U115" s="412"/>
      <c r="V115" s="413"/>
      <c r="W115" s="413"/>
      <c r="X115" s="413"/>
      <c r="Y115" s="413"/>
      <c r="Z115" s="413"/>
      <c r="AA115" s="413"/>
      <c r="AB115" s="414"/>
      <c r="AC115" s="305" t="str">
        <f t="shared" si="18"/>
        <v/>
      </c>
      <c r="AD115" s="306"/>
      <c r="AE115" s="306"/>
      <c r="AF115" s="306"/>
      <c r="AG115" s="307"/>
      <c r="AH115" s="395"/>
      <c r="AI115" s="395"/>
      <c r="AJ115" s="395"/>
      <c r="AK115" s="395"/>
      <c r="AL115" s="395"/>
      <c r="AM115" s="294" t="str">
        <f t="shared" si="19"/>
        <v/>
      </c>
      <c r="AN115" s="295"/>
      <c r="AO115" s="295"/>
      <c r="AP115" s="295"/>
      <c r="AQ115" s="296"/>
      <c r="AR115" s="294" t="str">
        <f t="shared" si="20"/>
        <v/>
      </c>
      <c r="AS115" s="295"/>
      <c r="AT115" s="295"/>
      <c r="AU115" s="295"/>
      <c r="AV115" s="296"/>
      <c r="AW115" s="134"/>
      <c r="AX115" s="135"/>
      <c r="AY115" s="135"/>
      <c r="AZ115" s="135"/>
      <c r="BA115" s="136"/>
      <c r="BB115" s="134"/>
      <c r="BC115" s="135"/>
      <c r="BD115" s="135"/>
      <c r="BE115" s="135"/>
      <c r="BF115" s="136"/>
      <c r="BG115" s="25"/>
      <c r="BH115" s="25"/>
      <c r="BI115" s="25"/>
      <c r="BJ115" s="25"/>
      <c r="BK115" s="25"/>
      <c r="BL115" s="25"/>
    </row>
    <row r="116" spans="1:64" s="23" customFormat="1" ht="15" customHeight="1">
      <c r="A116" s="25"/>
      <c r="B116" s="300">
        <v>9</v>
      </c>
      <c r="C116" s="301"/>
      <c r="D116" s="415"/>
      <c r="E116" s="415"/>
      <c r="F116" s="415"/>
      <c r="G116" s="415"/>
      <c r="H116" s="415"/>
      <c r="I116" s="415"/>
      <c r="J116" s="415"/>
      <c r="K116" s="415"/>
      <c r="L116" s="415"/>
      <c r="M116" s="412"/>
      <c r="N116" s="413"/>
      <c r="O116" s="413"/>
      <c r="P116" s="413"/>
      <c r="Q116" s="413"/>
      <c r="R116" s="413"/>
      <c r="S116" s="413"/>
      <c r="T116" s="414"/>
      <c r="U116" s="412"/>
      <c r="V116" s="413"/>
      <c r="W116" s="413"/>
      <c r="X116" s="413"/>
      <c r="Y116" s="413"/>
      <c r="Z116" s="413"/>
      <c r="AA116" s="413"/>
      <c r="AB116" s="414"/>
      <c r="AC116" s="305" t="str">
        <f t="shared" si="18"/>
        <v/>
      </c>
      <c r="AD116" s="306"/>
      <c r="AE116" s="306"/>
      <c r="AF116" s="306"/>
      <c r="AG116" s="307"/>
      <c r="AH116" s="395"/>
      <c r="AI116" s="395"/>
      <c r="AJ116" s="395"/>
      <c r="AK116" s="395"/>
      <c r="AL116" s="395"/>
      <c r="AM116" s="294" t="str">
        <f t="shared" si="19"/>
        <v/>
      </c>
      <c r="AN116" s="295"/>
      <c r="AO116" s="295"/>
      <c r="AP116" s="295"/>
      <c r="AQ116" s="296"/>
      <c r="AR116" s="294" t="str">
        <f t="shared" si="20"/>
        <v/>
      </c>
      <c r="AS116" s="295"/>
      <c r="AT116" s="295"/>
      <c r="AU116" s="295"/>
      <c r="AV116" s="296"/>
      <c r="AW116" s="134"/>
      <c r="AX116" s="135"/>
      <c r="AY116" s="135"/>
      <c r="AZ116" s="135"/>
      <c r="BA116" s="136"/>
      <c r="BB116" s="134"/>
      <c r="BC116" s="135"/>
      <c r="BD116" s="135"/>
      <c r="BE116" s="135"/>
      <c r="BF116" s="136"/>
      <c r="BG116" s="25"/>
      <c r="BH116" s="25"/>
      <c r="BI116" s="25"/>
      <c r="BJ116" s="25"/>
      <c r="BK116" s="25"/>
      <c r="BL116" s="25"/>
    </row>
    <row r="117" spans="1:64" s="23" customFormat="1" ht="15" customHeight="1">
      <c r="A117" s="25"/>
      <c r="B117" s="300">
        <v>10</v>
      </c>
      <c r="C117" s="301"/>
      <c r="D117" s="415"/>
      <c r="E117" s="415"/>
      <c r="F117" s="415"/>
      <c r="G117" s="415"/>
      <c r="H117" s="415"/>
      <c r="I117" s="415"/>
      <c r="J117" s="415"/>
      <c r="K117" s="415"/>
      <c r="L117" s="415"/>
      <c r="M117" s="412"/>
      <c r="N117" s="413"/>
      <c r="O117" s="413"/>
      <c r="P117" s="413"/>
      <c r="Q117" s="413"/>
      <c r="R117" s="413"/>
      <c r="S117" s="413"/>
      <c r="T117" s="414"/>
      <c r="U117" s="412"/>
      <c r="V117" s="413"/>
      <c r="W117" s="413"/>
      <c r="X117" s="413"/>
      <c r="Y117" s="413"/>
      <c r="Z117" s="413"/>
      <c r="AA117" s="413"/>
      <c r="AB117" s="414"/>
      <c r="AC117" s="305" t="str">
        <f t="shared" si="18"/>
        <v/>
      </c>
      <c r="AD117" s="306"/>
      <c r="AE117" s="306"/>
      <c r="AF117" s="306"/>
      <c r="AG117" s="307"/>
      <c r="AH117" s="395"/>
      <c r="AI117" s="395"/>
      <c r="AJ117" s="395"/>
      <c r="AK117" s="395"/>
      <c r="AL117" s="395"/>
      <c r="AM117" s="294" t="str">
        <f t="shared" si="19"/>
        <v/>
      </c>
      <c r="AN117" s="295"/>
      <c r="AO117" s="295"/>
      <c r="AP117" s="295"/>
      <c r="AQ117" s="296"/>
      <c r="AR117" s="294" t="str">
        <f t="shared" si="20"/>
        <v/>
      </c>
      <c r="AS117" s="295"/>
      <c r="AT117" s="295"/>
      <c r="AU117" s="295"/>
      <c r="AV117" s="296"/>
      <c r="AW117" s="134"/>
      <c r="AX117" s="135"/>
      <c r="AY117" s="135"/>
      <c r="AZ117" s="135"/>
      <c r="BA117" s="136"/>
      <c r="BB117" s="134"/>
      <c r="BC117" s="135"/>
      <c r="BD117" s="135"/>
      <c r="BE117" s="135"/>
      <c r="BF117" s="136"/>
      <c r="BG117" s="25"/>
      <c r="BH117" s="25"/>
      <c r="BI117" s="25"/>
      <c r="BJ117" s="25"/>
      <c r="BK117" s="25"/>
      <c r="BL117" s="25"/>
    </row>
    <row r="118" spans="1:64" s="23" customFormat="1" ht="1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row>
    <row r="119" spans="1:64">
      <c r="B119" s="1"/>
      <c r="C119" s="309" t="s">
        <v>124</v>
      </c>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AN119" s="3"/>
      <c r="AO119" s="3"/>
      <c r="AP119" s="3"/>
      <c r="AQ119" s="3"/>
      <c r="AR119" s="3"/>
      <c r="AS119" s="3"/>
      <c r="AT119" s="30"/>
      <c r="AU119" s="31"/>
      <c r="AV119" s="31"/>
      <c r="AW119" s="31"/>
      <c r="AX119" s="32"/>
      <c r="AY119" s="32"/>
      <c r="AZ119" s="32"/>
      <c r="BA119" s="32"/>
      <c r="BB119" s="32"/>
      <c r="BC119" s="32"/>
    </row>
    <row r="120" spans="1:64">
      <c r="B120" s="125"/>
      <c r="C120" s="125"/>
      <c r="D120" s="125" t="s">
        <v>125</v>
      </c>
      <c r="E120" s="125"/>
      <c r="F120" s="125"/>
      <c r="G120" s="125"/>
      <c r="H120" s="125"/>
      <c r="I120" s="125" t="s">
        <v>126</v>
      </c>
      <c r="J120" s="125"/>
      <c r="K120" s="125"/>
      <c r="L120" s="125"/>
      <c r="M120" s="125" t="s">
        <v>127</v>
      </c>
      <c r="N120" s="125"/>
      <c r="O120" s="125"/>
      <c r="P120" s="125"/>
      <c r="Q120" s="125"/>
      <c r="R120" s="125"/>
      <c r="S120" s="125"/>
      <c r="T120" s="125"/>
      <c r="U120" s="472" t="s">
        <v>128</v>
      </c>
      <c r="V120" s="472"/>
      <c r="W120" s="472"/>
      <c r="X120" s="472"/>
      <c r="Y120" s="472"/>
      <c r="Z120" s="125" t="s">
        <v>111</v>
      </c>
      <c r="AA120" s="125"/>
      <c r="AB120" s="125"/>
      <c r="AC120" s="125"/>
      <c r="AD120" s="125"/>
      <c r="AE120" s="125" t="s">
        <v>112</v>
      </c>
      <c r="AF120" s="125"/>
      <c r="AG120" s="125"/>
      <c r="AH120" s="125"/>
      <c r="AI120" s="125"/>
      <c r="AJ120" s="125" t="s">
        <v>129</v>
      </c>
      <c r="AK120" s="125"/>
      <c r="AL120" s="125"/>
      <c r="AM120" s="125"/>
      <c r="AN120" s="125"/>
      <c r="AO120" s="125"/>
      <c r="AP120" s="125"/>
      <c r="AQ120" s="125"/>
      <c r="AW120" s="109"/>
      <c r="AX120" s="109"/>
      <c r="AY120" s="32"/>
      <c r="AZ120" s="32"/>
      <c r="BA120" s="32"/>
      <c r="BB120" s="32"/>
      <c r="BC120" s="32"/>
    </row>
    <row r="121" spans="1:64">
      <c r="B121" s="103">
        <v>1</v>
      </c>
      <c r="C121" s="103"/>
      <c r="D121" s="132"/>
      <c r="E121" s="132"/>
      <c r="F121" s="132"/>
      <c r="G121" s="132"/>
      <c r="H121" s="132"/>
      <c r="I121" s="132"/>
      <c r="J121" s="132"/>
      <c r="K121" s="132"/>
      <c r="L121" s="132"/>
      <c r="M121" s="394"/>
      <c r="N121" s="394"/>
      <c r="O121" s="394"/>
      <c r="P121" s="394"/>
      <c r="Q121" s="394"/>
      <c r="R121" s="394"/>
      <c r="S121" s="394"/>
      <c r="T121" s="394"/>
      <c r="U121" s="395"/>
      <c r="V121" s="395"/>
      <c r="W121" s="395"/>
      <c r="X121" s="395"/>
      <c r="Y121" s="395"/>
      <c r="Z121" s="107" t="str">
        <f>IF(D121="","",U121*0.1)</f>
        <v/>
      </c>
      <c r="AA121" s="107"/>
      <c r="AB121" s="107"/>
      <c r="AC121" s="107"/>
      <c r="AD121" s="107"/>
      <c r="AE121" s="107" t="str">
        <f>IF(U121="","",SUM(U121:AD121))</f>
        <v/>
      </c>
      <c r="AF121" s="107"/>
      <c r="AG121" s="107"/>
      <c r="AH121" s="107"/>
      <c r="AI121" s="107"/>
      <c r="AJ121" s="132"/>
      <c r="AK121" s="132"/>
      <c r="AL121" s="132"/>
      <c r="AM121" s="132"/>
      <c r="AN121" s="132"/>
      <c r="AO121" s="132"/>
      <c r="AP121" s="132"/>
      <c r="AQ121" s="132"/>
      <c r="AR121" s="32"/>
      <c r="AS121" s="32"/>
      <c r="AW121" s="108"/>
      <c r="AX121" s="108"/>
      <c r="AY121" s="32"/>
      <c r="AZ121" s="32"/>
      <c r="BA121" s="32"/>
      <c r="BB121" s="32"/>
      <c r="BC121" s="32"/>
    </row>
    <row r="122" spans="1:64">
      <c r="B122" s="103">
        <v>2</v>
      </c>
      <c r="C122" s="103"/>
      <c r="D122" s="132"/>
      <c r="E122" s="132"/>
      <c r="F122" s="132"/>
      <c r="G122" s="132"/>
      <c r="H122" s="132"/>
      <c r="I122" s="132"/>
      <c r="J122" s="132"/>
      <c r="K122" s="132"/>
      <c r="L122" s="132"/>
      <c r="M122" s="394"/>
      <c r="N122" s="394"/>
      <c r="O122" s="394"/>
      <c r="P122" s="394"/>
      <c r="Q122" s="394"/>
      <c r="R122" s="394"/>
      <c r="S122" s="394"/>
      <c r="T122" s="394"/>
      <c r="U122" s="395"/>
      <c r="V122" s="395"/>
      <c r="W122" s="395"/>
      <c r="X122" s="395"/>
      <c r="Y122" s="395"/>
      <c r="Z122" s="107" t="str">
        <f t="shared" ref="Z122:Z140" si="21">IF(D122="","",U122*0.1)</f>
        <v/>
      </c>
      <c r="AA122" s="107"/>
      <c r="AB122" s="107"/>
      <c r="AC122" s="107"/>
      <c r="AD122" s="107"/>
      <c r="AE122" s="107" t="str">
        <f t="shared" ref="AE122:AE140" si="22">IF(U122="","",SUM(U122:AD122))</f>
        <v/>
      </c>
      <c r="AF122" s="107"/>
      <c r="AG122" s="107"/>
      <c r="AH122" s="107"/>
      <c r="AI122" s="107"/>
      <c r="AJ122" s="132"/>
      <c r="AK122" s="132"/>
      <c r="AL122" s="132"/>
      <c r="AM122" s="132"/>
      <c r="AN122" s="132"/>
      <c r="AO122" s="132"/>
      <c r="AP122" s="132"/>
      <c r="AQ122" s="132"/>
      <c r="AR122" s="32"/>
      <c r="AS122" s="32"/>
      <c r="AW122" s="108"/>
      <c r="AX122" s="108"/>
      <c r="AY122" s="32"/>
      <c r="AZ122" s="32"/>
      <c r="BA122" s="32"/>
      <c r="BB122" s="32"/>
      <c r="BC122" s="32"/>
    </row>
    <row r="123" spans="1:64">
      <c r="B123" s="103">
        <v>3</v>
      </c>
      <c r="C123" s="103"/>
      <c r="D123" s="132"/>
      <c r="E123" s="132"/>
      <c r="F123" s="132"/>
      <c r="G123" s="132"/>
      <c r="H123" s="132"/>
      <c r="I123" s="132"/>
      <c r="J123" s="132"/>
      <c r="K123" s="132"/>
      <c r="L123" s="132"/>
      <c r="M123" s="394"/>
      <c r="N123" s="394"/>
      <c r="O123" s="394"/>
      <c r="P123" s="394"/>
      <c r="Q123" s="394"/>
      <c r="R123" s="394"/>
      <c r="S123" s="394"/>
      <c r="T123" s="394"/>
      <c r="U123" s="395"/>
      <c r="V123" s="395"/>
      <c r="W123" s="395"/>
      <c r="X123" s="395"/>
      <c r="Y123" s="395"/>
      <c r="Z123" s="107" t="str">
        <f t="shared" si="21"/>
        <v/>
      </c>
      <c r="AA123" s="107"/>
      <c r="AB123" s="107"/>
      <c r="AC123" s="107"/>
      <c r="AD123" s="107"/>
      <c r="AE123" s="107" t="str">
        <f t="shared" si="22"/>
        <v/>
      </c>
      <c r="AF123" s="107"/>
      <c r="AG123" s="107"/>
      <c r="AH123" s="107"/>
      <c r="AI123" s="107"/>
      <c r="AJ123" s="132"/>
      <c r="AK123" s="132"/>
      <c r="AL123" s="132"/>
      <c r="AM123" s="132"/>
      <c r="AN123" s="132"/>
      <c r="AO123" s="132"/>
      <c r="AP123" s="132"/>
      <c r="AQ123" s="132"/>
      <c r="AR123" s="32"/>
      <c r="AS123" s="32"/>
      <c r="AW123" s="108"/>
      <c r="AX123" s="108"/>
      <c r="AY123" s="32"/>
      <c r="AZ123" s="32"/>
      <c r="BA123" s="32"/>
      <c r="BB123" s="32"/>
      <c r="BC123" s="32"/>
    </row>
    <row r="124" spans="1:64">
      <c r="B124" s="103">
        <v>4</v>
      </c>
      <c r="C124" s="103"/>
      <c r="D124" s="132"/>
      <c r="E124" s="132"/>
      <c r="F124" s="132"/>
      <c r="G124" s="132"/>
      <c r="H124" s="132"/>
      <c r="I124" s="132"/>
      <c r="J124" s="132"/>
      <c r="K124" s="132"/>
      <c r="L124" s="132"/>
      <c r="M124" s="394"/>
      <c r="N124" s="394"/>
      <c r="O124" s="394"/>
      <c r="P124" s="394"/>
      <c r="Q124" s="394"/>
      <c r="R124" s="394"/>
      <c r="S124" s="394"/>
      <c r="T124" s="394"/>
      <c r="U124" s="395"/>
      <c r="V124" s="395"/>
      <c r="W124" s="395"/>
      <c r="X124" s="395"/>
      <c r="Y124" s="395"/>
      <c r="Z124" s="107" t="str">
        <f t="shared" si="21"/>
        <v/>
      </c>
      <c r="AA124" s="107"/>
      <c r="AB124" s="107"/>
      <c r="AC124" s="107"/>
      <c r="AD124" s="107"/>
      <c r="AE124" s="107" t="str">
        <f t="shared" si="22"/>
        <v/>
      </c>
      <c r="AF124" s="107"/>
      <c r="AG124" s="107"/>
      <c r="AH124" s="107"/>
      <c r="AI124" s="107"/>
      <c r="AJ124" s="132"/>
      <c r="AK124" s="132"/>
      <c r="AL124" s="132"/>
      <c r="AM124" s="132"/>
      <c r="AN124" s="132"/>
      <c r="AO124" s="132"/>
      <c r="AP124" s="132"/>
      <c r="AQ124" s="132"/>
      <c r="AR124" s="32"/>
      <c r="AS124" s="32"/>
      <c r="AW124" s="109"/>
      <c r="AX124" s="109"/>
      <c r="AY124" s="32"/>
      <c r="AZ124" s="32"/>
      <c r="BA124" s="32"/>
      <c r="BB124" s="32"/>
      <c r="BC124" s="32"/>
    </row>
    <row r="125" spans="1:64">
      <c r="B125" s="103">
        <v>5</v>
      </c>
      <c r="C125" s="103"/>
      <c r="D125" s="132"/>
      <c r="E125" s="132"/>
      <c r="F125" s="132"/>
      <c r="G125" s="132"/>
      <c r="H125" s="132"/>
      <c r="I125" s="132"/>
      <c r="J125" s="132"/>
      <c r="K125" s="132"/>
      <c r="L125" s="132"/>
      <c r="M125" s="394"/>
      <c r="N125" s="394"/>
      <c r="O125" s="394"/>
      <c r="P125" s="394"/>
      <c r="Q125" s="394"/>
      <c r="R125" s="394"/>
      <c r="S125" s="394"/>
      <c r="T125" s="394"/>
      <c r="U125" s="395"/>
      <c r="V125" s="395"/>
      <c r="W125" s="395"/>
      <c r="X125" s="395"/>
      <c r="Y125" s="395"/>
      <c r="Z125" s="107" t="str">
        <f t="shared" si="21"/>
        <v/>
      </c>
      <c r="AA125" s="107"/>
      <c r="AB125" s="107"/>
      <c r="AC125" s="107"/>
      <c r="AD125" s="107"/>
      <c r="AE125" s="107" t="str">
        <f t="shared" si="22"/>
        <v/>
      </c>
      <c r="AF125" s="107"/>
      <c r="AG125" s="107"/>
      <c r="AH125" s="107"/>
      <c r="AI125" s="107"/>
      <c r="AJ125" s="132"/>
      <c r="AK125" s="132"/>
      <c r="AL125" s="132"/>
      <c r="AM125" s="132"/>
      <c r="AN125" s="132"/>
      <c r="AO125" s="132"/>
      <c r="AP125" s="132"/>
      <c r="AQ125" s="132"/>
      <c r="AR125" s="32"/>
      <c r="AS125" s="32"/>
      <c r="AW125" s="108"/>
      <c r="AX125" s="108"/>
      <c r="AY125" s="32"/>
      <c r="AZ125" s="32"/>
      <c r="BA125" s="32"/>
      <c r="BB125" s="32"/>
      <c r="BC125" s="32"/>
    </row>
    <row r="126" spans="1:64">
      <c r="B126" s="103">
        <v>6</v>
      </c>
      <c r="C126" s="103"/>
      <c r="D126" s="132"/>
      <c r="E126" s="132"/>
      <c r="F126" s="132"/>
      <c r="G126" s="132"/>
      <c r="H126" s="132"/>
      <c r="I126" s="132"/>
      <c r="J126" s="132"/>
      <c r="K126" s="132"/>
      <c r="L126" s="132"/>
      <c r="M126" s="394"/>
      <c r="N126" s="394"/>
      <c r="O126" s="394"/>
      <c r="P126" s="394"/>
      <c r="Q126" s="394"/>
      <c r="R126" s="394"/>
      <c r="S126" s="394"/>
      <c r="T126" s="394"/>
      <c r="U126" s="395"/>
      <c r="V126" s="395"/>
      <c r="W126" s="395"/>
      <c r="X126" s="395"/>
      <c r="Y126" s="395"/>
      <c r="Z126" s="107" t="str">
        <f t="shared" si="21"/>
        <v/>
      </c>
      <c r="AA126" s="107"/>
      <c r="AB126" s="107"/>
      <c r="AC126" s="107"/>
      <c r="AD126" s="107"/>
      <c r="AE126" s="107" t="str">
        <f t="shared" si="22"/>
        <v/>
      </c>
      <c r="AF126" s="107"/>
      <c r="AG126" s="107"/>
      <c r="AH126" s="107"/>
      <c r="AI126" s="107"/>
      <c r="AJ126" s="132"/>
      <c r="AK126" s="132"/>
      <c r="AL126" s="132"/>
      <c r="AM126" s="132"/>
      <c r="AN126" s="132"/>
      <c r="AO126" s="132"/>
      <c r="AP126" s="132"/>
      <c r="AQ126" s="132"/>
      <c r="AR126" s="32"/>
      <c r="AS126" s="32"/>
      <c r="AW126" s="108"/>
      <c r="AX126" s="108"/>
      <c r="AY126" s="32"/>
      <c r="AZ126" s="32"/>
      <c r="BA126" s="32"/>
      <c r="BB126" s="32"/>
      <c r="BC126" s="32"/>
    </row>
    <row r="127" spans="1:64">
      <c r="B127" s="103">
        <v>7</v>
      </c>
      <c r="C127" s="103"/>
      <c r="D127" s="132"/>
      <c r="E127" s="132"/>
      <c r="F127" s="132"/>
      <c r="G127" s="132"/>
      <c r="H127" s="132"/>
      <c r="I127" s="132"/>
      <c r="J127" s="132"/>
      <c r="K127" s="132"/>
      <c r="L127" s="132"/>
      <c r="M127" s="394"/>
      <c r="N127" s="394"/>
      <c r="O127" s="394"/>
      <c r="P127" s="394"/>
      <c r="Q127" s="394"/>
      <c r="R127" s="394"/>
      <c r="S127" s="394"/>
      <c r="T127" s="394"/>
      <c r="U127" s="395"/>
      <c r="V127" s="395"/>
      <c r="W127" s="395"/>
      <c r="X127" s="395"/>
      <c r="Y127" s="395"/>
      <c r="Z127" s="107" t="str">
        <f t="shared" si="21"/>
        <v/>
      </c>
      <c r="AA127" s="107"/>
      <c r="AB127" s="107"/>
      <c r="AC127" s="107"/>
      <c r="AD127" s="107"/>
      <c r="AE127" s="107" t="str">
        <f t="shared" si="22"/>
        <v/>
      </c>
      <c r="AF127" s="107"/>
      <c r="AG127" s="107"/>
      <c r="AH127" s="107"/>
      <c r="AI127" s="107"/>
      <c r="AJ127" s="132"/>
      <c r="AK127" s="132"/>
      <c r="AL127" s="132"/>
      <c r="AM127" s="132"/>
      <c r="AN127" s="132"/>
      <c r="AO127" s="132"/>
      <c r="AP127" s="132"/>
      <c r="AQ127" s="132"/>
      <c r="AR127" s="32"/>
      <c r="AS127" s="32"/>
      <c r="AW127" s="108"/>
      <c r="AX127" s="108"/>
      <c r="AY127" s="32"/>
      <c r="AZ127" s="32"/>
      <c r="BA127" s="32"/>
      <c r="BB127" s="32"/>
      <c r="BC127" s="32"/>
    </row>
    <row r="128" spans="1:64">
      <c r="B128" s="103">
        <v>8</v>
      </c>
      <c r="C128" s="103"/>
      <c r="D128" s="132"/>
      <c r="E128" s="132"/>
      <c r="F128" s="132"/>
      <c r="G128" s="132"/>
      <c r="H128" s="132"/>
      <c r="I128" s="132"/>
      <c r="J128" s="132"/>
      <c r="K128" s="132"/>
      <c r="L128" s="132"/>
      <c r="M128" s="394"/>
      <c r="N128" s="394"/>
      <c r="O128" s="394"/>
      <c r="P128" s="394"/>
      <c r="Q128" s="394"/>
      <c r="R128" s="394"/>
      <c r="S128" s="394"/>
      <c r="T128" s="394"/>
      <c r="U128" s="395"/>
      <c r="V128" s="395"/>
      <c r="W128" s="395"/>
      <c r="X128" s="395"/>
      <c r="Y128" s="395"/>
      <c r="Z128" s="107" t="str">
        <f t="shared" si="21"/>
        <v/>
      </c>
      <c r="AA128" s="107"/>
      <c r="AB128" s="107"/>
      <c r="AC128" s="107"/>
      <c r="AD128" s="107"/>
      <c r="AE128" s="107" t="str">
        <f t="shared" si="22"/>
        <v/>
      </c>
      <c r="AF128" s="107"/>
      <c r="AG128" s="107"/>
      <c r="AH128" s="107"/>
      <c r="AI128" s="107"/>
      <c r="AJ128" s="132"/>
      <c r="AK128" s="132"/>
      <c r="AL128" s="132"/>
      <c r="AM128" s="132"/>
      <c r="AN128" s="132"/>
      <c r="AO128" s="132"/>
      <c r="AP128" s="132"/>
      <c r="AQ128" s="132"/>
      <c r="AR128" s="32"/>
      <c r="AS128" s="32"/>
      <c r="AW128" s="108"/>
      <c r="AX128" s="108"/>
      <c r="AY128" s="32"/>
      <c r="AZ128" s="32"/>
      <c r="BA128" s="32"/>
      <c r="BB128" s="32"/>
      <c r="BC128" s="32"/>
    </row>
    <row r="129" spans="1:57">
      <c r="B129" s="103">
        <v>9</v>
      </c>
      <c r="C129" s="103"/>
      <c r="D129" s="132"/>
      <c r="E129" s="132"/>
      <c r="F129" s="132"/>
      <c r="G129" s="132"/>
      <c r="H129" s="132"/>
      <c r="I129" s="132"/>
      <c r="J129" s="132"/>
      <c r="K129" s="132"/>
      <c r="L129" s="132"/>
      <c r="M129" s="394"/>
      <c r="N129" s="394"/>
      <c r="O129" s="394"/>
      <c r="P129" s="394"/>
      <c r="Q129" s="394"/>
      <c r="R129" s="394"/>
      <c r="S129" s="394"/>
      <c r="T129" s="394"/>
      <c r="U129" s="395"/>
      <c r="V129" s="395"/>
      <c r="W129" s="395"/>
      <c r="X129" s="395"/>
      <c r="Y129" s="395"/>
      <c r="Z129" s="107" t="str">
        <f t="shared" si="21"/>
        <v/>
      </c>
      <c r="AA129" s="107"/>
      <c r="AB129" s="107"/>
      <c r="AC129" s="107"/>
      <c r="AD129" s="107"/>
      <c r="AE129" s="107" t="str">
        <f t="shared" si="22"/>
        <v/>
      </c>
      <c r="AF129" s="107"/>
      <c r="AG129" s="107"/>
      <c r="AH129" s="107"/>
      <c r="AI129" s="107"/>
      <c r="AJ129" s="132"/>
      <c r="AK129" s="132"/>
      <c r="AL129" s="132"/>
      <c r="AM129" s="132"/>
      <c r="AN129" s="132"/>
      <c r="AO129" s="132"/>
      <c r="AP129" s="132"/>
      <c r="AQ129" s="132"/>
      <c r="AR129" s="32"/>
      <c r="AS129" s="32"/>
      <c r="AW129" s="108"/>
      <c r="AX129" s="108"/>
      <c r="AY129" s="32"/>
      <c r="AZ129" s="32"/>
      <c r="BA129" s="32"/>
      <c r="BB129" s="32"/>
      <c r="BC129" s="32"/>
    </row>
    <row r="130" spans="1:57">
      <c r="B130" s="103">
        <v>10</v>
      </c>
      <c r="C130" s="103"/>
      <c r="D130" s="132"/>
      <c r="E130" s="132"/>
      <c r="F130" s="132"/>
      <c r="G130" s="132"/>
      <c r="H130" s="132"/>
      <c r="I130" s="132"/>
      <c r="J130" s="132"/>
      <c r="K130" s="132"/>
      <c r="L130" s="132"/>
      <c r="M130" s="394"/>
      <c r="N130" s="394"/>
      <c r="O130" s="394"/>
      <c r="P130" s="394"/>
      <c r="Q130" s="394"/>
      <c r="R130" s="394"/>
      <c r="S130" s="394"/>
      <c r="T130" s="394"/>
      <c r="U130" s="395"/>
      <c r="V130" s="395"/>
      <c r="W130" s="395"/>
      <c r="X130" s="395"/>
      <c r="Y130" s="395"/>
      <c r="Z130" s="107" t="str">
        <f t="shared" si="21"/>
        <v/>
      </c>
      <c r="AA130" s="107"/>
      <c r="AB130" s="107"/>
      <c r="AC130" s="107"/>
      <c r="AD130" s="107"/>
      <c r="AE130" s="107" t="str">
        <f t="shared" si="22"/>
        <v/>
      </c>
      <c r="AF130" s="107"/>
      <c r="AG130" s="107"/>
      <c r="AH130" s="107"/>
      <c r="AI130" s="107"/>
      <c r="AJ130" s="132"/>
      <c r="AK130" s="132"/>
      <c r="AL130" s="132"/>
      <c r="AM130" s="132"/>
      <c r="AN130" s="132"/>
      <c r="AO130" s="132"/>
      <c r="AP130" s="132"/>
      <c r="AQ130" s="132"/>
      <c r="AR130" s="32"/>
      <c r="AS130" s="32"/>
      <c r="AW130" s="108"/>
      <c r="AX130" s="108"/>
      <c r="AY130" s="32"/>
      <c r="AZ130" s="32"/>
      <c r="BA130" s="32"/>
      <c r="BB130" s="32"/>
      <c r="BC130" s="32"/>
    </row>
    <row r="131" spans="1:57">
      <c r="B131" s="103">
        <v>11</v>
      </c>
      <c r="C131" s="103"/>
      <c r="D131" s="132"/>
      <c r="E131" s="132"/>
      <c r="F131" s="132"/>
      <c r="G131" s="132"/>
      <c r="H131" s="132"/>
      <c r="I131" s="132"/>
      <c r="J131" s="132"/>
      <c r="K131" s="132"/>
      <c r="L131" s="132"/>
      <c r="M131" s="394"/>
      <c r="N131" s="394"/>
      <c r="O131" s="394"/>
      <c r="P131" s="394"/>
      <c r="Q131" s="394"/>
      <c r="R131" s="394"/>
      <c r="S131" s="394"/>
      <c r="T131" s="394"/>
      <c r="U131" s="395"/>
      <c r="V131" s="395"/>
      <c r="W131" s="395"/>
      <c r="X131" s="395"/>
      <c r="Y131" s="395"/>
      <c r="Z131" s="107" t="str">
        <f t="shared" si="21"/>
        <v/>
      </c>
      <c r="AA131" s="107"/>
      <c r="AB131" s="107"/>
      <c r="AC131" s="107"/>
      <c r="AD131" s="107"/>
      <c r="AE131" s="107" t="str">
        <f t="shared" si="22"/>
        <v/>
      </c>
      <c r="AF131" s="107"/>
      <c r="AG131" s="107"/>
      <c r="AH131" s="107"/>
      <c r="AI131" s="107"/>
      <c r="AJ131" s="132"/>
      <c r="AK131" s="132"/>
      <c r="AL131" s="132"/>
      <c r="AM131" s="132"/>
      <c r="AN131" s="132"/>
      <c r="AO131" s="132"/>
      <c r="AP131" s="132"/>
      <c r="AQ131" s="132"/>
      <c r="AR131" s="32"/>
      <c r="AS131" s="32"/>
      <c r="AW131" s="108"/>
      <c r="AX131" s="108"/>
      <c r="AY131" s="32"/>
      <c r="AZ131" s="32"/>
      <c r="BA131" s="32"/>
      <c r="BB131" s="32"/>
      <c r="BC131" s="32"/>
    </row>
    <row r="132" spans="1:57">
      <c r="B132" s="103">
        <v>12</v>
      </c>
      <c r="C132" s="103"/>
      <c r="D132" s="132"/>
      <c r="E132" s="132"/>
      <c r="F132" s="132"/>
      <c r="G132" s="132"/>
      <c r="H132" s="132"/>
      <c r="I132" s="132"/>
      <c r="J132" s="132"/>
      <c r="K132" s="132"/>
      <c r="L132" s="132"/>
      <c r="M132" s="394"/>
      <c r="N132" s="394"/>
      <c r="O132" s="394"/>
      <c r="P132" s="394"/>
      <c r="Q132" s="394"/>
      <c r="R132" s="394"/>
      <c r="S132" s="394"/>
      <c r="T132" s="394"/>
      <c r="U132" s="395"/>
      <c r="V132" s="395"/>
      <c r="W132" s="395"/>
      <c r="X132" s="395"/>
      <c r="Y132" s="395"/>
      <c r="Z132" s="107" t="str">
        <f t="shared" si="21"/>
        <v/>
      </c>
      <c r="AA132" s="107"/>
      <c r="AB132" s="107"/>
      <c r="AC132" s="107"/>
      <c r="AD132" s="107"/>
      <c r="AE132" s="107" t="str">
        <f t="shared" si="22"/>
        <v/>
      </c>
      <c r="AF132" s="107"/>
      <c r="AG132" s="107"/>
      <c r="AH132" s="107"/>
      <c r="AI132" s="107"/>
      <c r="AJ132" s="132"/>
      <c r="AK132" s="132"/>
      <c r="AL132" s="132"/>
      <c r="AM132" s="132"/>
      <c r="AN132" s="132"/>
      <c r="AO132" s="132"/>
      <c r="AP132" s="132"/>
      <c r="AQ132" s="132"/>
      <c r="AR132" s="32"/>
      <c r="AS132" s="32"/>
      <c r="AW132" s="108"/>
      <c r="AX132" s="108"/>
      <c r="AY132" s="32"/>
      <c r="AZ132" s="32"/>
      <c r="BA132" s="32"/>
      <c r="BB132" s="32"/>
      <c r="BC132" s="32"/>
    </row>
    <row r="133" spans="1:57">
      <c r="B133" s="103">
        <v>13</v>
      </c>
      <c r="C133" s="103"/>
      <c r="D133" s="132"/>
      <c r="E133" s="132"/>
      <c r="F133" s="132"/>
      <c r="G133" s="132"/>
      <c r="H133" s="132"/>
      <c r="I133" s="132"/>
      <c r="J133" s="132"/>
      <c r="K133" s="132"/>
      <c r="L133" s="132"/>
      <c r="M133" s="394"/>
      <c r="N133" s="394"/>
      <c r="O133" s="394"/>
      <c r="P133" s="394"/>
      <c r="Q133" s="394"/>
      <c r="R133" s="394"/>
      <c r="S133" s="394"/>
      <c r="T133" s="394"/>
      <c r="U133" s="395"/>
      <c r="V133" s="395"/>
      <c r="W133" s="395"/>
      <c r="X133" s="395"/>
      <c r="Y133" s="395"/>
      <c r="Z133" s="107" t="str">
        <f t="shared" si="21"/>
        <v/>
      </c>
      <c r="AA133" s="107"/>
      <c r="AB133" s="107"/>
      <c r="AC133" s="107"/>
      <c r="AD133" s="107"/>
      <c r="AE133" s="107" t="str">
        <f t="shared" si="22"/>
        <v/>
      </c>
      <c r="AF133" s="107"/>
      <c r="AG133" s="107"/>
      <c r="AH133" s="107"/>
      <c r="AI133" s="107"/>
      <c r="AJ133" s="132"/>
      <c r="AK133" s="132"/>
      <c r="AL133" s="132"/>
      <c r="AM133" s="132"/>
      <c r="AN133" s="132"/>
      <c r="AO133" s="132"/>
      <c r="AP133" s="132"/>
      <c r="AQ133" s="132"/>
      <c r="AR133" s="32"/>
      <c r="AS133" s="32"/>
      <c r="AW133" s="108"/>
      <c r="AX133" s="108"/>
      <c r="AY133" s="32"/>
      <c r="AZ133" s="32"/>
      <c r="BA133" s="32"/>
      <c r="BB133" s="32"/>
      <c r="BC133" s="32"/>
    </row>
    <row r="134" spans="1:57">
      <c r="B134" s="103">
        <v>14</v>
      </c>
      <c r="C134" s="103"/>
      <c r="D134" s="132"/>
      <c r="E134" s="132"/>
      <c r="F134" s="132"/>
      <c r="G134" s="132"/>
      <c r="H134" s="132"/>
      <c r="I134" s="132"/>
      <c r="J134" s="132"/>
      <c r="K134" s="132"/>
      <c r="L134" s="132"/>
      <c r="M134" s="394"/>
      <c r="N134" s="394"/>
      <c r="O134" s="394"/>
      <c r="P134" s="394"/>
      <c r="Q134" s="394"/>
      <c r="R134" s="394"/>
      <c r="S134" s="394"/>
      <c r="T134" s="394"/>
      <c r="U134" s="395"/>
      <c r="V134" s="395"/>
      <c r="W134" s="395"/>
      <c r="X134" s="395"/>
      <c r="Y134" s="395"/>
      <c r="Z134" s="107" t="str">
        <f t="shared" si="21"/>
        <v/>
      </c>
      <c r="AA134" s="107"/>
      <c r="AB134" s="107"/>
      <c r="AC134" s="107"/>
      <c r="AD134" s="107"/>
      <c r="AE134" s="107" t="str">
        <f t="shared" si="22"/>
        <v/>
      </c>
      <c r="AF134" s="107"/>
      <c r="AG134" s="107"/>
      <c r="AH134" s="107"/>
      <c r="AI134" s="107"/>
      <c r="AJ134" s="132"/>
      <c r="AK134" s="132"/>
      <c r="AL134" s="132"/>
      <c r="AM134" s="132"/>
      <c r="AN134" s="132"/>
      <c r="AO134" s="132"/>
      <c r="AP134" s="132"/>
      <c r="AQ134" s="132"/>
      <c r="AR134" s="32"/>
      <c r="AS134" s="32"/>
      <c r="AW134" s="108"/>
      <c r="AX134" s="108"/>
      <c r="AY134" s="32"/>
      <c r="AZ134" s="32"/>
      <c r="BA134" s="32"/>
      <c r="BB134" s="32"/>
      <c r="BC134" s="32"/>
    </row>
    <row r="135" spans="1:57">
      <c r="B135" s="103">
        <v>15</v>
      </c>
      <c r="C135" s="103"/>
      <c r="D135" s="132"/>
      <c r="E135" s="132"/>
      <c r="F135" s="132"/>
      <c r="G135" s="132"/>
      <c r="H135" s="132"/>
      <c r="I135" s="132"/>
      <c r="J135" s="132"/>
      <c r="K135" s="132"/>
      <c r="L135" s="132"/>
      <c r="M135" s="394"/>
      <c r="N135" s="394"/>
      <c r="O135" s="394"/>
      <c r="P135" s="394"/>
      <c r="Q135" s="394"/>
      <c r="R135" s="394"/>
      <c r="S135" s="394"/>
      <c r="T135" s="394"/>
      <c r="U135" s="395"/>
      <c r="V135" s="395"/>
      <c r="W135" s="395"/>
      <c r="X135" s="395"/>
      <c r="Y135" s="395"/>
      <c r="Z135" s="107" t="str">
        <f t="shared" si="21"/>
        <v/>
      </c>
      <c r="AA135" s="107"/>
      <c r="AB135" s="107"/>
      <c r="AC135" s="107"/>
      <c r="AD135" s="107"/>
      <c r="AE135" s="107" t="str">
        <f t="shared" si="22"/>
        <v/>
      </c>
      <c r="AF135" s="107"/>
      <c r="AG135" s="107"/>
      <c r="AH135" s="107"/>
      <c r="AI135" s="107"/>
      <c r="AJ135" s="132"/>
      <c r="AK135" s="132"/>
      <c r="AL135" s="132"/>
      <c r="AM135" s="132"/>
      <c r="AN135" s="132"/>
      <c r="AO135" s="132"/>
      <c r="AP135" s="132"/>
      <c r="AQ135" s="132"/>
      <c r="AR135" s="32"/>
      <c r="AS135" s="32"/>
      <c r="AW135" s="108"/>
      <c r="AX135" s="108"/>
      <c r="AY135" s="32"/>
      <c r="AZ135" s="32"/>
      <c r="BA135" s="32"/>
      <c r="BB135" s="32"/>
      <c r="BC135" s="32"/>
    </row>
    <row r="136" spans="1:57">
      <c r="B136" s="103">
        <v>16</v>
      </c>
      <c r="C136" s="103"/>
      <c r="D136" s="132"/>
      <c r="E136" s="132"/>
      <c r="F136" s="132"/>
      <c r="G136" s="132"/>
      <c r="H136" s="132"/>
      <c r="I136" s="132"/>
      <c r="J136" s="132"/>
      <c r="K136" s="132"/>
      <c r="L136" s="132"/>
      <c r="M136" s="394"/>
      <c r="N136" s="394"/>
      <c r="O136" s="394"/>
      <c r="P136" s="394"/>
      <c r="Q136" s="394"/>
      <c r="R136" s="394"/>
      <c r="S136" s="394"/>
      <c r="T136" s="394"/>
      <c r="U136" s="395"/>
      <c r="V136" s="395"/>
      <c r="W136" s="395"/>
      <c r="X136" s="395"/>
      <c r="Y136" s="395"/>
      <c r="Z136" s="107" t="str">
        <f t="shared" si="21"/>
        <v/>
      </c>
      <c r="AA136" s="107"/>
      <c r="AB136" s="107"/>
      <c r="AC136" s="107"/>
      <c r="AD136" s="107"/>
      <c r="AE136" s="107" t="str">
        <f t="shared" si="22"/>
        <v/>
      </c>
      <c r="AF136" s="107"/>
      <c r="AG136" s="107"/>
      <c r="AH136" s="107"/>
      <c r="AI136" s="107"/>
      <c r="AJ136" s="132"/>
      <c r="AK136" s="132"/>
      <c r="AL136" s="132"/>
      <c r="AM136" s="132"/>
      <c r="AN136" s="132"/>
      <c r="AO136" s="132"/>
      <c r="AP136" s="132"/>
      <c r="AQ136" s="132"/>
      <c r="AR136" s="32"/>
      <c r="AS136" s="32"/>
      <c r="AW136" s="108"/>
      <c r="AX136" s="108"/>
      <c r="AY136" s="32"/>
      <c r="AZ136" s="32"/>
      <c r="BA136" s="32"/>
      <c r="BB136" s="32"/>
      <c r="BC136" s="32"/>
    </row>
    <row r="137" spans="1:57">
      <c r="B137" s="103">
        <v>17</v>
      </c>
      <c r="C137" s="103"/>
      <c r="D137" s="132"/>
      <c r="E137" s="132"/>
      <c r="F137" s="132"/>
      <c r="G137" s="132"/>
      <c r="H137" s="132"/>
      <c r="I137" s="132"/>
      <c r="J137" s="132"/>
      <c r="K137" s="132"/>
      <c r="L137" s="132"/>
      <c r="M137" s="394"/>
      <c r="N137" s="394"/>
      <c r="O137" s="394"/>
      <c r="P137" s="394"/>
      <c r="Q137" s="394"/>
      <c r="R137" s="394"/>
      <c r="S137" s="394"/>
      <c r="T137" s="394"/>
      <c r="U137" s="395"/>
      <c r="V137" s="395"/>
      <c r="W137" s="395"/>
      <c r="X137" s="395"/>
      <c r="Y137" s="395"/>
      <c r="Z137" s="107" t="str">
        <f t="shared" si="21"/>
        <v/>
      </c>
      <c r="AA137" s="107"/>
      <c r="AB137" s="107"/>
      <c r="AC137" s="107"/>
      <c r="AD137" s="107"/>
      <c r="AE137" s="107" t="str">
        <f t="shared" si="22"/>
        <v/>
      </c>
      <c r="AF137" s="107"/>
      <c r="AG137" s="107"/>
      <c r="AH137" s="107"/>
      <c r="AI137" s="107"/>
      <c r="AJ137" s="132"/>
      <c r="AK137" s="132"/>
      <c r="AL137" s="132"/>
      <c r="AM137" s="132"/>
      <c r="AN137" s="132"/>
      <c r="AO137" s="132"/>
      <c r="AP137" s="132"/>
      <c r="AQ137" s="132"/>
      <c r="AR137" s="32"/>
      <c r="AS137" s="32"/>
      <c r="AW137" s="108"/>
      <c r="AX137" s="108"/>
      <c r="AY137" s="32"/>
      <c r="AZ137" s="32"/>
      <c r="BA137" s="32"/>
      <c r="BB137" s="32"/>
      <c r="BC137" s="32"/>
    </row>
    <row r="138" spans="1:57">
      <c r="B138" s="103">
        <v>18</v>
      </c>
      <c r="C138" s="103"/>
      <c r="D138" s="132"/>
      <c r="E138" s="132"/>
      <c r="F138" s="132"/>
      <c r="G138" s="132"/>
      <c r="H138" s="132"/>
      <c r="I138" s="132"/>
      <c r="J138" s="132"/>
      <c r="K138" s="132"/>
      <c r="L138" s="132"/>
      <c r="M138" s="394"/>
      <c r="N138" s="394"/>
      <c r="O138" s="394"/>
      <c r="P138" s="394"/>
      <c r="Q138" s="394"/>
      <c r="R138" s="394"/>
      <c r="S138" s="394"/>
      <c r="T138" s="394"/>
      <c r="U138" s="395"/>
      <c r="V138" s="395"/>
      <c r="W138" s="395"/>
      <c r="X138" s="395"/>
      <c r="Y138" s="395"/>
      <c r="Z138" s="107" t="str">
        <f t="shared" si="21"/>
        <v/>
      </c>
      <c r="AA138" s="107"/>
      <c r="AB138" s="107"/>
      <c r="AC138" s="107"/>
      <c r="AD138" s="107"/>
      <c r="AE138" s="107" t="str">
        <f t="shared" si="22"/>
        <v/>
      </c>
      <c r="AF138" s="107"/>
      <c r="AG138" s="107"/>
      <c r="AH138" s="107"/>
      <c r="AI138" s="107"/>
      <c r="AJ138" s="132"/>
      <c r="AK138" s="132"/>
      <c r="AL138" s="132"/>
      <c r="AM138" s="132"/>
      <c r="AN138" s="132"/>
      <c r="AO138" s="132"/>
      <c r="AP138" s="132"/>
      <c r="AQ138" s="132"/>
      <c r="AR138" s="32"/>
      <c r="AS138" s="32"/>
      <c r="AW138" s="108"/>
      <c r="AX138" s="108"/>
      <c r="AY138" s="32"/>
      <c r="AZ138" s="32"/>
      <c r="BA138" s="32"/>
      <c r="BB138" s="32"/>
      <c r="BC138" s="32"/>
    </row>
    <row r="139" spans="1:57">
      <c r="B139" s="103">
        <v>19</v>
      </c>
      <c r="C139" s="103"/>
      <c r="D139" s="132"/>
      <c r="E139" s="132"/>
      <c r="F139" s="132"/>
      <c r="G139" s="132"/>
      <c r="H139" s="132"/>
      <c r="I139" s="132"/>
      <c r="J139" s="132"/>
      <c r="K139" s="132"/>
      <c r="L139" s="132"/>
      <c r="M139" s="394"/>
      <c r="N139" s="394"/>
      <c r="O139" s="394"/>
      <c r="P139" s="394"/>
      <c r="Q139" s="394"/>
      <c r="R139" s="394"/>
      <c r="S139" s="394"/>
      <c r="T139" s="394"/>
      <c r="U139" s="395"/>
      <c r="V139" s="395"/>
      <c r="W139" s="395"/>
      <c r="X139" s="395"/>
      <c r="Y139" s="395"/>
      <c r="Z139" s="107" t="str">
        <f t="shared" si="21"/>
        <v/>
      </c>
      <c r="AA139" s="107"/>
      <c r="AB139" s="107"/>
      <c r="AC139" s="107"/>
      <c r="AD139" s="107"/>
      <c r="AE139" s="107" t="str">
        <f t="shared" si="22"/>
        <v/>
      </c>
      <c r="AF139" s="107"/>
      <c r="AG139" s="107"/>
      <c r="AH139" s="107"/>
      <c r="AI139" s="107"/>
      <c r="AJ139" s="132"/>
      <c r="AK139" s="132"/>
      <c r="AL139" s="132"/>
      <c r="AM139" s="132"/>
      <c r="AN139" s="132"/>
      <c r="AO139" s="132"/>
      <c r="AP139" s="132"/>
      <c r="AQ139" s="132"/>
      <c r="AR139" s="32"/>
      <c r="AS139" s="32"/>
      <c r="AW139" s="108"/>
      <c r="AX139" s="108"/>
      <c r="AY139" s="32"/>
      <c r="AZ139" s="32"/>
      <c r="BA139" s="32"/>
      <c r="BB139" s="32"/>
      <c r="BC139" s="32"/>
    </row>
    <row r="140" spans="1:57">
      <c r="B140" s="103">
        <v>20</v>
      </c>
      <c r="C140" s="103"/>
      <c r="D140" s="132"/>
      <c r="E140" s="132"/>
      <c r="F140" s="132"/>
      <c r="G140" s="132"/>
      <c r="H140" s="132"/>
      <c r="I140" s="132"/>
      <c r="J140" s="132"/>
      <c r="K140" s="132"/>
      <c r="L140" s="132"/>
      <c r="M140" s="394"/>
      <c r="N140" s="394"/>
      <c r="O140" s="394"/>
      <c r="P140" s="394"/>
      <c r="Q140" s="394"/>
      <c r="R140" s="394"/>
      <c r="S140" s="394"/>
      <c r="T140" s="394"/>
      <c r="U140" s="395"/>
      <c r="V140" s="395"/>
      <c r="W140" s="395"/>
      <c r="X140" s="395"/>
      <c r="Y140" s="395"/>
      <c r="Z140" s="107" t="str">
        <f t="shared" si="21"/>
        <v/>
      </c>
      <c r="AA140" s="107"/>
      <c r="AB140" s="107"/>
      <c r="AC140" s="107"/>
      <c r="AD140" s="107"/>
      <c r="AE140" s="107" t="str">
        <f t="shared" si="22"/>
        <v/>
      </c>
      <c r="AF140" s="107"/>
      <c r="AG140" s="107"/>
      <c r="AH140" s="107"/>
      <c r="AI140" s="107"/>
      <c r="AJ140" s="132"/>
      <c r="AK140" s="132"/>
      <c r="AL140" s="132"/>
      <c r="AM140" s="132"/>
      <c r="AN140" s="132"/>
      <c r="AO140" s="132"/>
      <c r="AP140" s="132"/>
      <c r="AQ140" s="132"/>
      <c r="AR140" s="32"/>
      <c r="AS140" s="32"/>
      <c r="AW140" s="108"/>
      <c r="AX140" s="108"/>
      <c r="AY140" s="32"/>
      <c r="AZ140" s="32"/>
      <c r="BA140" s="32"/>
      <c r="BB140" s="32"/>
      <c r="BC140" s="32"/>
    </row>
    <row r="141" spans="1:57" s="23" customFormat="1" ht="1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row>
    <row r="142" spans="1:57" s="23" customFormat="1" ht="15" customHeight="1">
      <c r="A142" s="25"/>
      <c r="B142" s="33" t="s">
        <v>135</v>
      </c>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3" customFormat="1" ht="15" customHeight="1">
      <c r="A143" s="25"/>
      <c r="B143" s="125"/>
      <c r="C143" s="125"/>
      <c r="D143" s="125" t="s">
        <v>93</v>
      </c>
      <c r="E143" s="125"/>
      <c r="F143" s="125"/>
      <c r="G143" s="125"/>
      <c r="H143" s="125"/>
      <c r="I143" s="125"/>
      <c r="J143" s="125"/>
      <c r="K143" s="125"/>
      <c r="L143" s="125"/>
      <c r="M143" s="310" t="s">
        <v>136</v>
      </c>
      <c r="N143" s="310"/>
      <c r="O143" s="310"/>
      <c r="P143" s="310"/>
      <c r="Q143" s="310"/>
      <c r="R143" s="311" t="s">
        <v>137</v>
      </c>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311"/>
      <c r="AP143" s="311"/>
      <c r="AQ143" s="25"/>
      <c r="AR143" s="25"/>
      <c r="AS143" s="25"/>
      <c r="AT143" s="25"/>
      <c r="AU143" s="25"/>
      <c r="AV143" s="25"/>
      <c r="AW143" s="25"/>
      <c r="AX143" s="25"/>
      <c r="AY143" s="25"/>
      <c r="AZ143" s="25"/>
      <c r="BA143" s="25"/>
      <c r="BB143" s="25"/>
      <c r="BC143" s="25"/>
      <c r="BD143" s="25"/>
    </row>
    <row r="144" spans="1:57" s="23" customFormat="1" ht="26.1" customHeight="1">
      <c r="A144" s="25"/>
      <c r="B144" s="300">
        <v>1</v>
      </c>
      <c r="C144" s="301"/>
      <c r="D144" s="474">
        <f t="shared" ref="D144:D153" si="23">D108</f>
        <v>0</v>
      </c>
      <c r="E144" s="474"/>
      <c r="F144" s="474"/>
      <c r="G144" s="474"/>
      <c r="H144" s="474"/>
      <c r="I144" s="474"/>
      <c r="J144" s="474"/>
      <c r="K144" s="474"/>
      <c r="L144" s="474"/>
      <c r="M144" s="405"/>
      <c r="N144" s="405"/>
      <c r="O144" s="405"/>
      <c r="P144" s="405"/>
      <c r="Q144" s="405"/>
      <c r="R144" s="473"/>
      <c r="S144" s="473"/>
      <c r="T144" s="473"/>
      <c r="U144" s="473"/>
      <c r="V144" s="473"/>
      <c r="W144" s="473"/>
      <c r="X144" s="473"/>
      <c r="Y144" s="473"/>
      <c r="Z144" s="473"/>
      <c r="AA144" s="473"/>
      <c r="AB144" s="473"/>
      <c r="AC144" s="473"/>
      <c r="AD144" s="473"/>
      <c r="AE144" s="473"/>
      <c r="AF144" s="473"/>
      <c r="AG144" s="473"/>
      <c r="AH144" s="473"/>
      <c r="AI144" s="473"/>
      <c r="AJ144" s="473"/>
      <c r="AK144" s="473"/>
      <c r="AL144" s="473"/>
      <c r="AM144" s="473"/>
      <c r="AN144" s="473"/>
      <c r="AO144" s="473"/>
      <c r="AP144" s="473"/>
      <c r="AQ144" s="25"/>
      <c r="AR144" s="25"/>
      <c r="AS144" s="25"/>
      <c r="AT144" s="25"/>
      <c r="AU144" s="25"/>
      <c r="AV144" s="25"/>
      <c r="AW144" s="25"/>
      <c r="AX144" s="25"/>
      <c r="AY144" s="25"/>
      <c r="AZ144" s="25"/>
      <c r="BA144" s="25"/>
      <c r="BB144" s="25"/>
      <c r="BC144" s="25"/>
      <c r="BD144" s="25"/>
    </row>
    <row r="145" spans="1:58" s="23" customFormat="1" ht="26.1" customHeight="1">
      <c r="A145" s="25"/>
      <c r="B145" s="300">
        <v>2</v>
      </c>
      <c r="C145" s="301"/>
      <c r="D145" s="474">
        <f t="shared" si="23"/>
        <v>0</v>
      </c>
      <c r="E145" s="474"/>
      <c r="F145" s="474"/>
      <c r="G145" s="474"/>
      <c r="H145" s="474"/>
      <c r="I145" s="474"/>
      <c r="J145" s="474"/>
      <c r="K145" s="474"/>
      <c r="L145" s="474"/>
      <c r="M145" s="405"/>
      <c r="N145" s="405"/>
      <c r="O145" s="405"/>
      <c r="P145" s="405"/>
      <c r="Q145" s="405"/>
      <c r="R145" s="475"/>
      <c r="S145" s="475"/>
      <c r="T145" s="475"/>
      <c r="U145" s="475"/>
      <c r="V145" s="475"/>
      <c r="W145" s="475"/>
      <c r="X145" s="475"/>
      <c r="Y145" s="475"/>
      <c r="Z145" s="475"/>
      <c r="AA145" s="475"/>
      <c r="AB145" s="475"/>
      <c r="AC145" s="475"/>
      <c r="AD145" s="475"/>
      <c r="AE145" s="475"/>
      <c r="AF145" s="475"/>
      <c r="AG145" s="475"/>
      <c r="AH145" s="475"/>
      <c r="AI145" s="475"/>
      <c r="AJ145" s="475"/>
      <c r="AK145" s="475"/>
      <c r="AL145" s="475"/>
      <c r="AM145" s="475"/>
      <c r="AN145" s="475"/>
      <c r="AO145" s="475"/>
      <c r="AP145" s="475"/>
      <c r="AQ145" s="25"/>
      <c r="AR145" s="25"/>
      <c r="AS145" s="25"/>
      <c r="AT145" s="25"/>
      <c r="AU145" s="25"/>
      <c r="AV145" s="25"/>
      <c r="AW145" s="25"/>
      <c r="AX145" s="25"/>
      <c r="AY145" s="25"/>
      <c r="AZ145" s="25"/>
      <c r="BA145" s="25"/>
      <c r="BB145" s="25"/>
      <c r="BC145" s="25"/>
      <c r="BD145" s="25"/>
    </row>
    <row r="146" spans="1:58" s="23" customFormat="1" ht="26.1" customHeight="1">
      <c r="A146" s="25"/>
      <c r="B146" s="300">
        <v>3</v>
      </c>
      <c r="C146" s="301"/>
      <c r="D146" s="474">
        <f t="shared" si="23"/>
        <v>0</v>
      </c>
      <c r="E146" s="474"/>
      <c r="F146" s="474"/>
      <c r="G146" s="474"/>
      <c r="H146" s="474"/>
      <c r="I146" s="474"/>
      <c r="J146" s="474"/>
      <c r="K146" s="474"/>
      <c r="L146" s="474"/>
      <c r="M146" s="405"/>
      <c r="N146" s="405"/>
      <c r="O146" s="405"/>
      <c r="P146" s="405"/>
      <c r="Q146" s="405"/>
      <c r="R146" s="473"/>
      <c r="S146" s="473"/>
      <c r="T146" s="473"/>
      <c r="U146" s="473"/>
      <c r="V146" s="473"/>
      <c r="W146" s="473"/>
      <c r="X146" s="473"/>
      <c r="Y146" s="473"/>
      <c r="Z146" s="473"/>
      <c r="AA146" s="473"/>
      <c r="AB146" s="473"/>
      <c r="AC146" s="473"/>
      <c r="AD146" s="473"/>
      <c r="AE146" s="473"/>
      <c r="AF146" s="473"/>
      <c r="AG146" s="473"/>
      <c r="AH146" s="473"/>
      <c r="AI146" s="473"/>
      <c r="AJ146" s="473"/>
      <c r="AK146" s="473"/>
      <c r="AL146" s="473"/>
      <c r="AM146" s="473"/>
      <c r="AN146" s="473"/>
      <c r="AO146" s="473"/>
      <c r="AP146" s="473"/>
      <c r="AQ146" s="25"/>
      <c r="AR146" s="25"/>
      <c r="AS146" s="25"/>
      <c r="AT146" s="25"/>
      <c r="AU146" s="25"/>
      <c r="AV146" s="25"/>
      <c r="AW146" s="25"/>
      <c r="AX146" s="25"/>
      <c r="AY146" s="25"/>
      <c r="AZ146" s="25"/>
      <c r="BA146" s="25"/>
      <c r="BB146" s="25"/>
      <c r="BC146" s="25"/>
      <c r="BD146" s="25"/>
    </row>
    <row r="147" spans="1:58" s="23" customFormat="1" ht="26.1" customHeight="1">
      <c r="A147" s="25"/>
      <c r="B147" s="300">
        <v>4</v>
      </c>
      <c r="C147" s="301"/>
      <c r="D147" s="474">
        <f t="shared" si="23"/>
        <v>0</v>
      </c>
      <c r="E147" s="474"/>
      <c r="F147" s="474"/>
      <c r="G147" s="474"/>
      <c r="H147" s="474"/>
      <c r="I147" s="474"/>
      <c r="J147" s="474"/>
      <c r="K147" s="474"/>
      <c r="L147" s="474"/>
      <c r="M147" s="405"/>
      <c r="N147" s="405"/>
      <c r="O147" s="405"/>
      <c r="P147" s="405"/>
      <c r="Q147" s="405"/>
      <c r="R147" s="475"/>
      <c r="S147" s="475"/>
      <c r="T147" s="475"/>
      <c r="U147" s="475"/>
      <c r="V147" s="475"/>
      <c r="W147" s="475"/>
      <c r="X147" s="475"/>
      <c r="Y147" s="475"/>
      <c r="Z147" s="475"/>
      <c r="AA147" s="475"/>
      <c r="AB147" s="475"/>
      <c r="AC147" s="475"/>
      <c r="AD147" s="475"/>
      <c r="AE147" s="475"/>
      <c r="AF147" s="475"/>
      <c r="AG147" s="475"/>
      <c r="AH147" s="475"/>
      <c r="AI147" s="475"/>
      <c r="AJ147" s="475"/>
      <c r="AK147" s="475"/>
      <c r="AL147" s="475"/>
      <c r="AM147" s="475"/>
      <c r="AN147" s="475"/>
      <c r="AO147" s="475"/>
      <c r="AP147" s="475"/>
      <c r="AQ147" s="25"/>
      <c r="AR147" s="25"/>
      <c r="AS147" s="25"/>
      <c r="AT147" s="25"/>
      <c r="AU147" s="25"/>
      <c r="AV147" s="25"/>
      <c r="AW147" s="25"/>
      <c r="AX147" s="25"/>
      <c r="AY147" s="25"/>
      <c r="AZ147" s="25"/>
      <c r="BA147" s="25"/>
      <c r="BB147" s="25"/>
      <c r="BC147" s="25"/>
      <c r="BD147" s="25"/>
    </row>
    <row r="148" spans="1:58" s="23" customFormat="1" ht="26.1" customHeight="1">
      <c r="A148" s="25"/>
      <c r="B148" s="300">
        <v>5</v>
      </c>
      <c r="C148" s="301"/>
      <c r="D148" s="476">
        <f t="shared" si="23"/>
        <v>0</v>
      </c>
      <c r="E148" s="477"/>
      <c r="F148" s="477"/>
      <c r="G148" s="477"/>
      <c r="H148" s="477"/>
      <c r="I148" s="477"/>
      <c r="J148" s="477"/>
      <c r="K148" s="477"/>
      <c r="L148" s="478"/>
      <c r="M148" s="405"/>
      <c r="N148" s="405"/>
      <c r="O148" s="405"/>
      <c r="P148" s="405"/>
      <c r="Q148" s="405"/>
      <c r="R148" s="473"/>
      <c r="S148" s="473"/>
      <c r="T148" s="473"/>
      <c r="U148" s="473"/>
      <c r="V148" s="473"/>
      <c r="W148" s="473"/>
      <c r="X148" s="473"/>
      <c r="Y148" s="473"/>
      <c r="Z148" s="473"/>
      <c r="AA148" s="473"/>
      <c r="AB148" s="473"/>
      <c r="AC148" s="473"/>
      <c r="AD148" s="473"/>
      <c r="AE148" s="473"/>
      <c r="AF148" s="473"/>
      <c r="AG148" s="473"/>
      <c r="AH148" s="473"/>
      <c r="AI148" s="473"/>
      <c r="AJ148" s="473"/>
      <c r="AK148" s="473"/>
      <c r="AL148" s="473"/>
      <c r="AM148" s="473"/>
      <c r="AN148" s="473"/>
      <c r="AO148" s="473"/>
      <c r="AP148" s="473"/>
      <c r="AQ148" s="25"/>
      <c r="AR148" s="25"/>
      <c r="AS148" s="25"/>
      <c r="AT148" s="25"/>
      <c r="AU148" s="25"/>
      <c r="AV148" s="25"/>
      <c r="AW148" s="25"/>
      <c r="AX148" s="25"/>
      <c r="AY148" s="25"/>
      <c r="AZ148" s="25"/>
      <c r="BA148" s="25"/>
      <c r="BB148" s="25"/>
      <c r="BC148" s="25"/>
      <c r="BD148" s="25"/>
    </row>
    <row r="149" spans="1:58" s="23" customFormat="1" ht="26.1" customHeight="1">
      <c r="A149" s="25"/>
      <c r="B149" s="300">
        <v>6</v>
      </c>
      <c r="C149" s="301"/>
      <c r="D149" s="476">
        <f t="shared" si="23"/>
        <v>0</v>
      </c>
      <c r="E149" s="477"/>
      <c r="F149" s="477"/>
      <c r="G149" s="477"/>
      <c r="H149" s="477"/>
      <c r="I149" s="477"/>
      <c r="J149" s="477"/>
      <c r="K149" s="477"/>
      <c r="L149" s="478"/>
      <c r="M149" s="405"/>
      <c r="N149" s="405"/>
      <c r="O149" s="405"/>
      <c r="P149" s="405"/>
      <c r="Q149" s="405"/>
      <c r="R149" s="473"/>
      <c r="S149" s="473"/>
      <c r="T149" s="473"/>
      <c r="U149" s="473"/>
      <c r="V149" s="473"/>
      <c r="W149" s="473"/>
      <c r="X149" s="473"/>
      <c r="Y149" s="473"/>
      <c r="Z149" s="473"/>
      <c r="AA149" s="473"/>
      <c r="AB149" s="473"/>
      <c r="AC149" s="473"/>
      <c r="AD149" s="473"/>
      <c r="AE149" s="473"/>
      <c r="AF149" s="473"/>
      <c r="AG149" s="473"/>
      <c r="AH149" s="473"/>
      <c r="AI149" s="473"/>
      <c r="AJ149" s="473"/>
      <c r="AK149" s="473"/>
      <c r="AL149" s="473"/>
      <c r="AM149" s="473"/>
      <c r="AN149" s="473"/>
      <c r="AO149" s="473"/>
      <c r="AP149" s="473"/>
      <c r="AQ149" s="25"/>
      <c r="AR149" s="25"/>
      <c r="AS149" s="25"/>
      <c r="AT149" s="25"/>
      <c r="AU149" s="25"/>
      <c r="AV149" s="25"/>
      <c r="AW149" s="25"/>
      <c r="AX149" s="25"/>
      <c r="AY149" s="25"/>
      <c r="AZ149" s="25"/>
      <c r="BA149" s="25"/>
      <c r="BB149" s="25"/>
      <c r="BC149" s="25"/>
      <c r="BD149" s="25"/>
    </row>
    <row r="150" spans="1:58" s="23" customFormat="1" ht="26.1" customHeight="1">
      <c r="A150" s="25"/>
      <c r="B150" s="300">
        <v>7</v>
      </c>
      <c r="C150" s="301"/>
      <c r="D150" s="476">
        <f t="shared" si="23"/>
        <v>0</v>
      </c>
      <c r="E150" s="477"/>
      <c r="F150" s="477"/>
      <c r="G150" s="477"/>
      <c r="H150" s="477"/>
      <c r="I150" s="477"/>
      <c r="J150" s="477"/>
      <c r="K150" s="477"/>
      <c r="L150" s="478"/>
      <c r="M150" s="405"/>
      <c r="N150" s="405"/>
      <c r="O150" s="405"/>
      <c r="P150" s="405"/>
      <c r="Q150" s="405"/>
      <c r="R150" s="475"/>
      <c r="S150" s="475"/>
      <c r="T150" s="475"/>
      <c r="U150" s="475"/>
      <c r="V150" s="475"/>
      <c r="W150" s="475"/>
      <c r="X150" s="475"/>
      <c r="Y150" s="475"/>
      <c r="Z150" s="475"/>
      <c r="AA150" s="475"/>
      <c r="AB150" s="475"/>
      <c r="AC150" s="475"/>
      <c r="AD150" s="475"/>
      <c r="AE150" s="475"/>
      <c r="AF150" s="475"/>
      <c r="AG150" s="475"/>
      <c r="AH150" s="475"/>
      <c r="AI150" s="475"/>
      <c r="AJ150" s="475"/>
      <c r="AK150" s="475"/>
      <c r="AL150" s="475"/>
      <c r="AM150" s="475"/>
      <c r="AN150" s="475"/>
      <c r="AO150" s="475"/>
      <c r="AP150" s="475"/>
      <c r="AQ150" s="25"/>
      <c r="AR150" s="25"/>
      <c r="AS150" s="25"/>
      <c r="AT150" s="25"/>
      <c r="AU150" s="25"/>
      <c r="AV150" s="25"/>
      <c r="AW150" s="25"/>
      <c r="AX150" s="25"/>
      <c r="AY150" s="25"/>
      <c r="AZ150" s="25"/>
      <c r="BA150" s="25"/>
      <c r="BB150" s="25"/>
      <c r="BC150" s="25"/>
      <c r="BD150" s="25"/>
    </row>
    <row r="151" spans="1:58" s="23" customFormat="1" ht="26.1" customHeight="1">
      <c r="A151" s="25"/>
      <c r="B151" s="300">
        <v>8</v>
      </c>
      <c r="C151" s="301"/>
      <c r="D151" s="476">
        <f t="shared" si="23"/>
        <v>0</v>
      </c>
      <c r="E151" s="477"/>
      <c r="F151" s="477"/>
      <c r="G151" s="477"/>
      <c r="H151" s="477"/>
      <c r="I151" s="477"/>
      <c r="J151" s="477"/>
      <c r="K151" s="477"/>
      <c r="L151" s="478"/>
      <c r="M151" s="405"/>
      <c r="N151" s="405"/>
      <c r="O151" s="405"/>
      <c r="P151" s="405"/>
      <c r="Q151" s="405"/>
      <c r="R151" s="473"/>
      <c r="S151" s="473"/>
      <c r="T151" s="473"/>
      <c r="U151" s="473"/>
      <c r="V151" s="473"/>
      <c r="W151" s="473"/>
      <c r="X151" s="473"/>
      <c r="Y151" s="473"/>
      <c r="Z151" s="473"/>
      <c r="AA151" s="473"/>
      <c r="AB151" s="473"/>
      <c r="AC151" s="473"/>
      <c r="AD151" s="473"/>
      <c r="AE151" s="473"/>
      <c r="AF151" s="473"/>
      <c r="AG151" s="473"/>
      <c r="AH151" s="473"/>
      <c r="AI151" s="473"/>
      <c r="AJ151" s="473"/>
      <c r="AK151" s="473"/>
      <c r="AL151" s="473"/>
      <c r="AM151" s="473"/>
      <c r="AN151" s="473"/>
      <c r="AO151" s="473"/>
      <c r="AP151" s="473"/>
      <c r="AQ151" s="25"/>
      <c r="AR151" s="25"/>
      <c r="AS151" s="25"/>
      <c r="AT151" s="25"/>
      <c r="AU151" s="25"/>
      <c r="AV151" s="25"/>
      <c r="AW151" s="25"/>
      <c r="AX151" s="25"/>
      <c r="AY151" s="25"/>
      <c r="AZ151" s="25"/>
      <c r="BA151" s="25"/>
      <c r="BB151" s="25"/>
      <c r="BC151" s="25"/>
      <c r="BD151" s="25"/>
    </row>
    <row r="152" spans="1:58" s="23" customFormat="1" ht="26.1" customHeight="1">
      <c r="A152" s="25"/>
      <c r="B152" s="300">
        <v>9</v>
      </c>
      <c r="C152" s="301"/>
      <c r="D152" s="476">
        <f t="shared" si="23"/>
        <v>0</v>
      </c>
      <c r="E152" s="477"/>
      <c r="F152" s="477"/>
      <c r="G152" s="477"/>
      <c r="H152" s="477"/>
      <c r="I152" s="477"/>
      <c r="J152" s="477"/>
      <c r="K152" s="477"/>
      <c r="L152" s="478"/>
      <c r="M152" s="405"/>
      <c r="N152" s="405"/>
      <c r="O152" s="405"/>
      <c r="P152" s="405"/>
      <c r="Q152" s="405"/>
      <c r="R152" s="475"/>
      <c r="S152" s="475"/>
      <c r="T152" s="475"/>
      <c r="U152" s="475"/>
      <c r="V152" s="475"/>
      <c r="W152" s="475"/>
      <c r="X152" s="475"/>
      <c r="Y152" s="475"/>
      <c r="Z152" s="475"/>
      <c r="AA152" s="475"/>
      <c r="AB152" s="475"/>
      <c r="AC152" s="475"/>
      <c r="AD152" s="475"/>
      <c r="AE152" s="475"/>
      <c r="AF152" s="475"/>
      <c r="AG152" s="475"/>
      <c r="AH152" s="475"/>
      <c r="AI152" s="475"/>
      <c r="AJ152" s="475"/>
      <c r="AK152" s="475"/>
      <c r="AL152" s="475"/>
      <c r="AM152" s="475"/>
      <c r="AN152" s="475"/>
      <c r="AO152" s="475"/>
      <c r="AP152" s="475"/>
      <c r="AQ152" s="25"/>
      <c r="AR152" s="25"/>
      <c r="AS152" s="25"/>
      <c r="AT152" s="25"/>
      <c r="AU152" s="25"/>
      <c r="AV152" s="25"/>
      <c r="AW152" s="25"/>
      <c r="AX152" s="25"/>
      <c r="AY152" s="25"/>
      <c r="AZ152" s="25"/>
      <c r="BA152" s="25"/>
      <c r="BB152" s="25"/>
      <c r="BC152" s="25"/>
      <c r="BD152" s="25"/>
    </row>
    <row r="153" spans="1:58" s="23" customFormat="1" ht="26.1" customHeight="1">
      <c r="A153" s="25"/>
      <c r="B153" s="300">
        <v>10</v>
      </c>
      <c r="C153" s="301"/>
      <c r="D153" s="476">
        <f t="shared" si="23"/>
        <v>0</v>
      </c>
      <c r="E153" s="477"/>
      <c r="F153" s="477"/>
      <c r="G153" s="477"/>
      <c r="H153" s="477"/>
      <c r="I153" s="477"/>
      <c r="J153" s="477"/>
      <c r="K153" s="477"/>
      <c r="L153" s="478"/>
      <c r="M153" s="405"/>
      <c r="N153" s="405"/>
      <c r="O153" s="405"/>
      <c r="P153" s="405"/>
      <c r="Q153" s="405"/>
      <c r="R153" s="473"/>
      <c r="S153" s="473"/>
      <c r="T153" s="473"/>
      <c r="U153" s="473"/>
      <c r="V153" s="473"/>
      <c r="W153" s="473"/>
      <c r="X153" s="473"/>
      <c r="Y153" s="473"/>
      <c r="Z153" s="473"/>
      <c r="AA153" s="473"/>
      <c r="AB153" s="473"/>
      <c r="AC153" s="473"/>
      <c r="AD153" s="473"/>
      <c r="AE153" s="473"/>
      <c r="AF153" s="473"/>
      <c r="AG153" s="473"/>
      <c r="AH153" s="473"/>
      <c r="AI153" s="473"/>
      <c r="AJ153" s="473"/>
      <c r="AK153" s="473"/>
      <c r="AL153" s="473"/>
      <c r="AM153" s="473"/>
      <c r="AN153" s="473"/>
      <c r="AO153" s="473"/>
      <c r="AP153" s="473"/>
      <c r="AQ153" s="25"/>
      <c r="AR153" s="25"/>
      <c r="AS153" s="25"/>
      <c r="AT153" s="25"/>
      <c r="AU153" s="25"/>
      <c r="AV153" s="25"/>
      <c r="AW153" s="25"/>
      <c r="AX153" s="25"/>
      <c r="AY153" s="25"/>
      <c r="AZ153" s="25"/>
      <c r="BA153" s="25"/>
      <c r="BB153" s="25"/>
      <c r="BC153" s="25"/>
      <c r="BD153" s="25"/>
    </row>
    <row r="154" spans="1:58" s="23" customFormat="1" ht="1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row>
    <row r="155" spans="1:58" s="23" customFormat="1" ht="1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58" s="23" customFormat="1" ht="1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58" s="23" customFormat="1" ht="15" customHeight="1">
      <c r="A157" s="25"/>
      <c r="B157" s="15" t="s">
        <v>139</v>
      </c>
      <c r="C157" s="25"/>
      <c r="D157" s="25"/>
      <c r="E157" s="25"/>
      <c r="F157" s="25"/>
      <c r="G157" s="25"/>
      <c r="H157" s="25"/>
      <c r="I157" s="25"/>
      <c r="J157" s="25"/>
      <c r="K157" s="25"/>
      <c r="L157" s="25"/>
      <c r="M157" s="25"/>
      <c r="N157" s="190" t="s">
        <v>45</v>
      </c>
      <c r="O157" s="190"/>
      <c r="P157" s="190"/>
      <c r="Q157" s="190"/>
      <c r="R157" s="190"/>
      <c r="S157" s="215" t="e">
        <f>SUM(AO161:AR194)*$BC$15</f>
        <v>#DIV/0!</v>
      </c>
      <c r="T157" s="215"/>
      <c r="U157" s="215"/>
      <c r="V157" s="215"/>
      <c r="W157" s="215"/>
      <c r="X157" s="21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row>
    <row r="158" spans="1:58" s="23" customFormat="1" ht="15" customHeight="1">
      <c r="A158" s="25"/>
      <c r="B158" s="8"/>
      <c r="C158" s="177" t="s">
        <v>140</v>
      </c>
      <c r="D158" s="177"/>
      <c r="E158" s="177"/>
      <c r="F158" s="177"/>
      <c r="G158" s="177"/>
      <c r="H158" s="177"/>
      <c r="I158" s="177"/>
      <c r="J158" s="177"/>
      <c r="K158" s="177"/>
      <c r="L158" s="177"/>
      <c r="M158" s="177"/>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25"/>
      <c r="BE158" s="25"/>
    </row>
    <row r="159" spans="1:58" s="23" customFormat="1" ht="15" customHeight="1">
      <c r="A159" s="25"/>
      <c r="B159" s="8"/>
      <c r="C159" s="1"/>
      <c r="D159" s="1"/>
      <c r="E159" s="1"/>
      <c r="F159" s="1"/>
      <c r="G159" s="1"/>
      <c r="H159" s="1"/>
      <c r="I159" s="1"/>
      <c r="J159" s="1"/>
      <c r="K159" s="1"/>
      <c r="L159" s="1"/>
      <c r="M159" s="1"/>
      <c r="O159" s="178" t="s">
        <v>141</v>
      </c>
      <c r="P159" s="179"/>
      <c r="Q159" s="179"/>
      <c r="R159" s="179"/>
      <c r="S159" s="179"/>
      <c r="T159" s="180"/>
      <c r="U159" s="178" t="s">
        <v>142</v>
      </c>
      <c r="V159" s="179"/>
      <c r="W159" s="179"/>
      <c r="X159" s="180"/>
      <c r="Y159" s="1"/>
      <c r="Z159" s="1"/>
      <c r="AA159" s="1"/>
      <c r="AB159" s="1"/>
      <c r="AC159" s="1"/>
      <c r="AD159" s="1"/>
      <c r="AE159" s="1"/>
      <c r="AF159" s="1"/>
      <c r="AG159" s="1"/>
      <c r="AH159" s="1"/>
      <c r="AI159" s="1"/>
      <c r="AJ159" s="1"/>
      <c r="AK159" s="1"/>
      <c r="AL159" s="1"/>
      <c r="AM159" s="1"/>
      <c r="AN159" s="1"/>
      <c r="AO159" s="1"/>
      <c r="AP159" s="1"/>
      <c r="AQ159" s="1"/>
      <c r="AR159" s="1"/>
      <c r="AS159" s="1"/>
      <c r="AT159" s="1"/>
      <c r="AU159" s="1"/>
      <c r="AW159" s="178" t="s">
        <v>143</v>
      </c>
      <c r="AX159" s="179"/>
      <c r="AY159" s="179"/>
      <c r="AZ159" s="179"/>
      <c r="BA159" s="179"/>
      <c r="BB159" s="179"/>
      <c r="BC159" s="179"/>
      <c r="BD159" s="180"/>
      <c r="BE159" s="25"/>
    </row>
    <row r="160" spans="1:58" s="23" customFormat="1" ht="15" customHeight="1">
      <c r="A160" s="25"/>
      <c r="B160" s="320"/>
      <c r="C160" s="320"/>
      <c r="D160" s="132" t="s">
        <v>144</v>
      </c>
      <c r="E160" s="132"/>
      <c r="F160" s="132"/>
      <c r="G160" s="132"/>
      <c r="H160" s="132"/>
      <c r="I160" s="132"/>
      <c r="J160" s="132"/>
      <c r="K160" s="132"/>
      <c r="L160" s="132"/>
      <c r="M160" s="132"/>
      <c r="N160" s="132"/>
      <c r="O160" s="132" t="s">
        <v>145</v>
      </c>
      <c r="P160" s="132"/>
      <c r="Q160" s="132"/>
      <c r="R160" s="132" t="s">
        <v>146</v>
      </c>
      <c r="S160" s="132"/>
      <c r="T160" s="132"/>
      <c r="U160" s="132" t="s">
        <v>147</v>
      </c>
      <c r="V160" s="132"/>
      <c r="W160" s="132"/>
      <c r="X160" s="132"/>
      <c r="Y160" s="132" t="s">
        <v>10</v>
      </c>
      <c r="Z160" s="132"/>
      <c r="AA160" s="132"/>
      <c r="AB160" s="132"/>
      <c r="AC160" s="134" t="s">
        <v>148</v>
      </c>
      <c r="AD160" s="135"/>
      <c r="AE160" s="135"/>
      <c r="AF160" s="136"/>
      <c r="AG160" s="134" t="s">
        <v>149</v>
      </c>
      <c r="AH160" s="135"/>
      <c r="AI160" s="135"/>
      <c r="AJ160" s="136"/>
      <c r="AK160" s="134" t="s">
        <v>150</v>
      </c>
      <c r="AL160" s="135"/>
      <c r="AM160" s="135"/>
      <c r="AN160" s="136"/>
      <c r="AO160" s="134" t="s">
        <v>151</v>
      </c>
      <c r="AP160" s="135"/>
      <c r="AQ160" s="135"/>
      <c r="AR160" s="136"/>
      <c r="AS160" s="134" t="s">
        <v>152</v>
      </c>
      <c r="AT160" s="135"/>
      <c r="AU160" s="135"/>
      <c r="AV160" s="136"/>
      <c r="AW160" s="134" t="s">
        <v>153</v>
      </c>
      <c r="AX160" s="135"/>
      <c r="AY160" s="135"/>
      <c r="AZ160" s="136"/>
      <c r="BA160" s="134" t="s">
        <v>4</v>
      </c>
      <c r="BB160" s="135"/>
      <c r="BC160" s="135"/>
      <c r="BD160" s="136"/>
      <c r="BE160" s="25"/>
      <c r="BF160" s="25"/>
    </row>
    <row r="161" spans="1:61" s="23" customFormat="1" ht="15" customHeight="1">
      <c r="A161" s="25"/>
      <c r="B161" s="125">
        <v>1</v>
      </c>
      <c r="C161" s="125"/>
      <c r="D161" s="402"/>
      <c r="E161" s="402"/>
      <c r="F161" s="402"/>
      <c r="G161" s="402"/>
      <c r="H161" s="402"/>
      <c r="I161" s="402"/>
      <c r="J161" s="402"/>
      <c r="K161" s="402"/>
      <c r="L161" s="402"/>
      <c r="M161" s="402"/>
      <c r="N161" s="402"/>
      <c r="O161" s="403"/>
      <c r="P161" s="403"/>
      <c r="Q161" s="403"/>
      <c r="R161" s="403"/>
      <c r="S161" s="403"/>
      <c r="T161" s="403"/>
      <c r="U161" s="404"/>
      <c r="V161" s="404"/>
      <c r="W161" s="404"/>
      <c r="X161" s="404"/>
      <c r="Y161" s="404"/>
      <c r="Z161" s="404"/>
      <c r="AA161" s="404"/>
      <c r="AB161" s="404"/>
      <c r="AC161" s="396"/>
      <c r="AD161" s="397"/>
      <c r="AE161" s="397"/>
      <c r="AF161" s="398"/>
      <c r="AG161" s="856"/>
      <c r="AH161" s="857"/>
      <c r="AI161" s="857"/>
      <c r="AJ161" s="858"/>
      <c r="AK161" s="116" t="str">
        <f>IF(U161="","",AC161+AG161)</f>
        <v/>
      </c>
      <c r="AL161" s="117"/>
      <c r="AM161" s="117"/>
      <c r="AN161" s="118"/>
      <c r="AO161" s="116" t="str">
        <f>IF(U161="","",AK161-AS161)</f>
        <v/>
      </c>
      <c r="AP161" s="117"/>
      <c r="AQ161" s="117"/>
      <c r="AR161" s="118"/>
      <c r="AS161" s="399"/>
      <c r="AT161" s="400"/>
      <c r="AU161" s="400"/>
      <c r="AV161" s="401"/>
      <c r="AW161" s="143"/>
      <c r="AX161" s="144"/>
      <c r="AY161" s="144"/>
      <c r="AZ161" s="145"/>
      <c r="BA161" s="143"/>
      <c r="BB161" s="144"/>
      <c r="BC161" s="144"/>
      <c r="BD161" s="145"/>
      <c r="BE161" s="25"/>
      <c r="BF161" s="25"/>
    </row>
    <row r="162" spans="1:61" s="23" customFormat="1" ht="15" customHeight="1">
      <c r="A162" s="25"/>
      <c r="B162" s="125">
        <v>2</v>
      </c>
      <c r="C162" s="125">
        <v>2</v>
      </c>
      <c r="D162" s="402"/>
      <c r="E162" s="402"/>
      <c r="F162" s="402"/>
      <c r="G162" s="402"/>
      <c r="H162" s="402"/>
      <c r="I162" s="402"/>
      <c r="J162" s="402"/>
      <c r="K162" s="402"/>
      <c r="L162" s="402"/>
      <c r="M162" s="402"/>
      <c r="N162" s="402"/>
      <c r="O162" s="403"/>
      <c r="P162" s="403"/>
      <c r="Q162" s="403"/>
      <c r="R162" s="403"/>
      <c r="S162" s="403"/>
      <c r="T162" s="403"/>
      <c r="U162" s="404"/>
      <c r="V162" s="404"/>
      <c r="W162" s="404"/>
      <c r="X162" s="404"/>
      <c r="Y162" s="404"/>
      <c r="Z162" s="404"/>
      <c r="AA162" s="404"/>
      <c r="AB162" s="404"/>
      <c r="AC162" s="396"/>
      <c r="AD162" s="397"/>
      <c r="AE162" s="397"/>
      <c r="AF162" s="398"/>
      <c r="AG162" s="856"/>
      <c r="AH162" s="857"/>
      <c r="AI162" s="857"/>
      <c r="AJ162" s="858"/>
      <c r="AK162" s="116" t="str">
        <f>IF(U162="","",AC162+AG162)</f>
        <v/>
      </c>
      <c r="AL162" s="117"/>
      <c r="AM162" s="117"/>
      <c r="AN162" s="118"/>
      <c r="AO162" s="116" t="str">
        <f>IF(U162="","",AK162-AS162)</f>
        <v/>
      </c>
      <c r="AP162" s="117"/>
      <c r="AQ162" s="117"/>
      <c r="AR162" s="118"/>
      <c r="AS162" s="399"/>
      <c r="AT162" s="400"/>
      <c r="AU162" s="400"/>
      <c r="AV162" s="401"/>
      <c r="AW162" s="143"/>
      <c r="AX162" s="144"/>
      <c r="AY162" s="144"/>
      <c r="AZ162" s="145"/>
      <c r="BA162" s="143"/>
      <c r="BB162" s="144"/>
      <c r="BC162" s="144"/>
      <c r="BD162" s="145"/>
      <c r="BE162" s="25"/>
      <c r="BF162" s="25"/>
    </row>
    <row r="163" spans="1:61" s="23" customFormat="1" ht="15" customHeight="1">
      <c r="A163" s="25"/>
      <c r="B163" s="125">
        <v>3</v>
      </c>
      <c r="C163" s="125">
        <v>3</v>
      </c>
      <c r="D163" s="402"/>
      <c r="E163" s="402"/>
      <c r="F163" s="402"/>
      <c r="G163" s="402"/>
      <c r="H163" s="402"/>
      <c r="I163" s="402"/>
      <c r="J163" s="402"/>
      <c r="K163" s="402"/>
      <c r="L163" s="402"/>
      <c r="M163" s="402"/>
      <c r="N163" s="402"/>
      <c r="O163" s="403"/>
      <c r="P163" s="403"/>
      <c r="Q163" s="403"/>
      <c r="R163" s="403"/>
      <c r="S163" s="403"/>
      <c r="T163" s="403"/>
      <c r="U163" s="404"/>
      <c r="V163" s="404"/>
      <c r="W163" s="404"/>
      <c r="X163" s="404"/>
      <c r="Y163" s="404"/>
      <c r="Z163" s="404"/>
      <c r="AA163" s="404"/>
      <c r="AB163" s="404"/>
      <c r="AC163" s="396"/>
      <c r="AD163" s="397"/>
      <c r="AE163" s="397"/>
      <c r="AF163" s="398"/>
      <c r="AG163" s="856"/>
      <c r="AH163" s="857"/>
      <c r="AI163" s="857"/>
      <c r="AJ163" s="858"/>
      <c r="AK163" s="116" t="str">
        <f t="shared" ref="AK163:AK176" si="24">IF(U163="","",AC163+AG163)</f>
        <v/>
      </c>
      <c r="AL163" s="117"/>
      <c r="AM163" s="117"/>
      <c r="AN163" s="118"/>
      <c r="AO163" s="116" t="str">
        <f t="shared" ref="AO163:AO176" si="25">IF(U163="","",AK163-AS163)</f>
        <v/>
      </c>
      <c r="AP163" s="117"/>
      <c r="AQ163" s="117"/>
      <c r="AR163" s="118"/>
      <c r="AS163" s="399"/>
      <c r="AT163" s="400"/>
      <c r="AU163" s="400"/>
      <c r="AV163" s="401"/>
      <c r="AW163" s="143"/>
      <c r="AX163" s="144"/>
      <c r="AY163" s="144"/>
      <c r="AZ163" s="145"/>
      <c r="BA163" s="143"/>
      <c r="BB163" s="144"/>
      <c r="BC163" s="144"/>
      <c r="BD163" s="145"/>
      <c r="BE163" s="25"/>
      <c r="BF163" s="25"/>
    </row>
    <row r="164" spans="1:61" s="23" customFormat="1" ht="15" customHeight="1">
      <c r="A164" s="25"/>
      <c r="B164" s="125">
        <v>4</v>
      </c>
      <c r="C164" s="125"/>
      <c r="D164" s="402"/>
      <c r="E164" s="402"/>
      <c r="F164" s="402"/>
      <c r="G164" s="402"/>
      <c r="H164" s="402"/>
      <c r="I164" s="402"/>
      <c r="J164" s="402"/>
      <c r="K164" s="402"/>
      <c r="L164" s="402"/>
      <c r="M164" s="402"/>
      <c r="N164" s="402"/>
      <c r="O164" s="403"/>
      <c r="P164" s="403"/>
      <c r="Q164" s="403"/>
      <c r="R164" s="403"/>
      <c r="S164" s="403"/>
      <c r="T164" s="403"/>
      <c r="U164" s="404"/>
      <c r="V164" s="404"/>
      <c r="W164" s="404"/>
      <c r="X164" s="404"/>
      <c r="Y164" s="404"/>
      <c r="Z164" s="404"/>
      <c r="AA164" s="404"/>
      <c r="AB164" s="404"/>
      <c r="AC164" s="396"/>
      <c r="AD164" s="397"/>
      <c r="AE164" s="397"/>
      <c r="AF164" s="398"/>
      <c r="AG164" s="856"/>
      <c r="AH164" s="857"/>
      <c r="AI164" s="857"/>
      <c r="AJ164" s="858"/>
      <c r="AK164" s="116" t="str">
        <f t="shared" si="24"/>
        <v/>
      </c>
      <c r="AL164" s="117"/>
      <c r="AM164" s="117"/>
      <c r="AN164" s="118"/>
      <c r="AO164" s="116" t="str">
        <f t="shared" si="25"/>
        <v/>
      </c>
      <c r="AP164" s="117"/>
      <c r="AQ164" s="117"/>
      <c r="AR164" s="118"/>
      <c r="AS164" s="399"/>
      <c r="AT164" s="400"/>
      <c r="AU164" s="400"/>
      <c r="AV164" s="401"/>
      <c r="AW164" s="143"/>
      <c r="AX164" s="144"/>
      <c r="AY164" s="144"/>
      <c r="AZ164" s="145"/>
      <c r="BA164" s="143"/>
      <c r="BB164" s="144"/>
      <c r="BC164" s="144"/>
      <c r="BD164" s="145"/>
      <c r="BE164" s="25"/>
      <c r="BF164" s="25"/>
    </row>
    <row r="165" spans="1:61" s="23" customFormat="1" ht="15" customHeight="1">
      <c r="A165" s="25"/>
      <c r="B165" s="125">
        <v>5</v>
      </c>
      <c r="C165" s="125">
        <v>4</v>
      </c>
      <c r="D165" s="402"/>
      <c r="E165" s="402"/>
      <c r="F165" s="402"/>
      <c r="G165" s="402"/>
      <c r="H165" s="402"/>
      <c r="I165" s="402"/>
      <c r="J165" s="402"/>
      <c r="K165" s="402"/>
      <c r="L165" s="402"/>
      <c r="M165" s="402"/>
      <c r="N165" s="402"/>
      <c r="O165" s="403"/>
      <c r="P165" s="403"/>
      <c r="Q165" s="403"/>
      <c r="R165" s="403"/>
      <c r="S165" s="403"/>
      <c r="T165" s="403"/>
      <c r="U165" s="404"/>
      <c r="V165" s="404"/>
      <c r="W165" s="404"/>
      <c r="X165" s="404"/>
      <c r="Y165" s="404"/>
      <c r="Z165" s="404"/>
      <c r="AA165" s="404"/>
      <c r="AB165" s="404"/>
      <c r="AC165" s="396"/>
      <c r="AD165" s="397"/>
      <c r="AE165" s="397"/>
      <c r="AF165" s="398"/>
      <c r="AG165" s="856"/>
      <c r="AH165" s="857"/>
      <c r="AI165" s="857"/>
      <c r="AJ165" s="858"/>
      <c r="AK165" s="116" t="str">
        <f t="shared" si="24"/>
        <v/>
      </c>
      <c r="AL165" s="117"/>
      <c r="AM165" s="117"/>
      <c r="AN165" s="118"/>
      <c r="AO165" s="116" t="str">
        <f t="shared" si="25"/>
        <v/>
      </c>
      <c r="AP165" s="117"/>
      <c r="AQ165" s="117"/>
      <c r="AR165" s="118"/>
      <c r="AS165" s="399"/>
      <c r="AT165" s="400"/>
      <c r="AU165" s="400"/>
      <c r="AV165" s="401"/>
      <c r="AW165" s="143"/>
      <c r="AX165" s="144"/>
      <c r="AY165" s="144"/>
      <c r="AZ165" s="145"/>
      <c r="BA165" s="143"/>
      <c r="BB165" s="144"/>
      <c r="BC165" s="144"/>
      <c r="BD165" s="145"/>
      <c r="BE165" s="25"/>
      <c r="BF165" s="25"/>
    </row>
    <row r="166" spans="1:61" s="23" customFormat="1" ht="15" customHeight="1">
      <c r="A166" s="25"/>
      <c r="B166" s="125">
        <v>6</v>
      </c>
      <c r="C166" s="125">
        <v>5</v>
      </c>
      <c r="D166" s="402"/>
      <c r="E166" s="402"/>
      <c r="F166" s="402"/>
      <c r="G166" s="402"/>
      <c r="H166" s="402"/>
      <c r="I166" s="402"/>
      <c r="J166" s="402"/>
      <c r="K166" s="402"/>
      <c r="L166" s="402"/>
      <c r="M166" s="402"/>
      <c r="N166" s="402"/>
      <c r="O166" s="403"/>
      <c r="P166" s="403"/>
      <c r="Q166" s="403"/>
      <c r="R166" s="403"/>
      <c r="S166" s="403"/>
      <c r="T166" s="403"/>
      <c r="U166" s="404"/>
      <c r="V166" s="404"/>
      <c r="W166" s="404"/>
      <c r="X166" s="404"/>
      <c r="Y166" s="404"/>
      <c r="Z166" s="404"/>
      <c r="AA166" s="404"/>
      <c r="AB166" s="404"/>
      <c r="AC166" s="396"/>
      <c r="AD166" s="397"/>
      <c r="AE166" s="397"/>
      <c r="AF166" s="398"/>
      <c r="AG166" s="856"/>
      <c r="AH166" s="857"/>
      <c r="AI166" s="857"/>
      <c r="AJ166" s="858"/>
      <c r="AK166" s="116" t="str">
        <f t="shared" si="24"/>
        <v/>
      </c>
      <c r="AL166" s="117"/>
      <c r="AM166" s="117"/>
      <c r="AN166" s="118"/>
      <c r="AO166" s="116" t="str">
        <f t="shared" si="25"/>
        <v/>
      </c>
      <c r="AP166" s="117"/>
      <c r="AQ166" s="117"/>
      <c r="AR166" s="118"/>
      <c r="AS166" s="399"/>
      <c r="AT166" s="400"/>
      <c r="AU166" s="400"/>
      <c r="AV166" s="401"/>
      <c r="AW166" s="143"/>
      <c r="AX166" s="144"/>
      <c r="AY166" s="144"/>
      <c r="AZ166" s="145"/>
      <c r="BA166" s="143"/>
      <c r="BB166" s="144"/>
      <c r="BC166" s="144"/>
      <c r="BD166" s="145"/>
      <c r="BE166" s="25"/>
      <c r="BF166" s="25"/>
      <c r="BH166" s="130"/>
      <c r="BI166" s="130"/>
    </row>
    <row r="167" spans="1:61" s="23" customFormat="1" ht="15" customHeight="1">
      <c r="A167" s="25"/>
      <c r="B167" s="125">
        <v>7</v>
      </c>
      <c r="C167" s="125"/>
      <c r="D167" s="402"/>
      <c r="E167" s="402"/>
      <c r="F167" s="402"/>
      <c r="G167" s="402"/>
      <c r="H167" s="402"/>
      <c r="I167" s="402"/>
      <c r="J167" s="402"/>
      <c r="K167" s="402"/>
      <c r="L167" s="402"/>
      <c r="M167" s="402"/>
      <c r="N167" s="402"/>
      <c r="O167" s="403"/>
      <c r="P167" s="403"/>
      <c r="Q167" s="403"/>
      <c r="R167" s="403"/>
      <c r="S167" s="403"/>
      <c r="T167" s="403"/>
      <c r="U167" s="404"/>
      <c r="V167" s="404"/>
      <c r="W167" s="404"/>
      <c r="X167" s="404"/>
      <c r="Y167" s="404"/>
      <c r="Z167" s="404"/>
      <c r="AA167" s="404"/>
      <c r="AB167" s="404"/>
      <c r="AC167" s="396"/>
      <c r="AD167" s="397"/>
      <c r="AE167" s="397"/>
      <c r="AF167" s="398"/>
      <c r="AG167" s="856"/>
      <c r="AH167" s="857"/>
      <c r="AI167" s="857"/>
      <c r="AJ167" s="858"/>
      <c r="AK167" s="116" t="str">
        <f t="shared" si="24"/>
        <v/>
      </c>
      <c r="AL167" s="117"/>
      <c r="AM167" s="117"/>
      <c r="AN167" s="118"/>
      <c r="AO167" s="116" t="str">
        <f t="shared" si="25"/>
        <v/>
      </c>
      <c r="AP167" s="117"/>
      <c r="AQ167" s="117"/>
      <c r="AR167" s="118"/>
      <c r="AS167" s="399"/>
      <c r="AT167" s="400"/>
      <c r="AU167" s="400"/>
      <c r="AV167" s="401"/>
      <c r="AW167" s="143"/>
      <c r="AX167" s="144"/>
      <c r="AY167" s="144"/>
      <c r="AZ167" s="145"/>
      <c r="BA167" s="143"/>
      <c r="BB167" s="144"/>
      <c r="BC167" s="144"/>
      <c r="BD167" s="145"/>
      <c r="BE167" s="25"/>
      <c r="BF167" s="25"/>
      <c r="BH167" s="9"/>
      <c r="BI167" s="9"/>
    </row>
    <row r="168" spans="1:61" s="23" customFormat="1" ht="15" customHeight="1">
      <c r="A168" s="25"/>
      <c r="B168" s="125">
        <v>8</v>
      </c>
      <c r="C168" s="125">
        <v>6</v>
      </c>
      <c r="D168" s="402"/>
      <c r="E168" s="402"/>
      <c r="F168" s="402"/>
      <c r="G168" s="402"/>
      <c r="H168" s="402"/>
      <c r="I168" s="402"/>
      <c r="J168" s="402"/>
      <c r="K168" s="402"/>
      <c r="L168" s="402"/>
      <c r="M168" s="402"/>
      <c r="N168" s="402"/>
      <c r="O168" s="403"/>
      <c r="P168" s="403"/>
      <c r="Q168" s="403"/>
      <c r="R168" s="403"/>
      <c r="S168" s="403"/>
      <c r="T168" s="403"/>
      <c r="U168" s="404"/>
      <c r="V168" s="404"/>
      <c r="W168" s="404"/>
      <c r="X168" s="404"/>
      <c r="Y168" s="404"/>
      <c r="Z168" s="404"/>
      <c r="AA168" s="404"/>
      <c r="AB168" s="404"/>
      <c r="AC168" s="396"/>
      <c r="AD168" s="397"/>
      <c r="AE168" s="397"/>
      <c r="AF168" s="398"/>
      <c r="AG168" s="856"/>
      <c r="AH168" s="857"/>
      <c r="AI168" s="857"/>
      <c r="AJ168" s="858"/>
      <c r="AK168" s="116" t="str">
        <f t="shared" si="24"/>
        <v/>
      </c>
      <c r="AL168" s="117"/>
      <c r="AM168" s="117"/>
      <c r="AN168" s="118"/>
      <c r="AO168" s="116" t="str">
        <f t="shared" si="25"/>
        <v/>
      </c>
      <c r="AP168" s="117"/>
      <c r="AQ168" s="117"/>
      <c r="AR168" s="118"/>
      <c r="AS168" s="399"/>
      <c r="AT168" s="400"/>
      <c r="AU168" s="400"/>
      <c r="AV168" s="401"/>
      <c r="AW168" s="143"/>
      <c r="AX168" s="144"/>
      <c r="AY168" s="144"/>
      <c r="AZ168" s="145"/>
      <c r="BA168" s="143"/>
      <c r="BB168" s="144"/>
      <c r="BC168" s="144"/>
      <c r="BD168" s="145"/>
      <c r="BE168" s="25"/>
      <c r="BF168" s="25"/>
      <c r="BH168" s="9"/>
      <c r="BI168" s="9"/>
    </row>
    <row r="169" spans="1:61" s="23" customFormat="1" ht="15" customHeight="1">
      <c r="A169" s="25"/>
      <c r="B169" s="125">
        <v>9</v>
      </c>
      <c r="C169" s="125">
        <v>7</v>
      </c>
      <c r="D169" s="402"/>
      <c r="E169" s="402"/>
      <c r="F169" s="402"/>
      <c r="G169" s="402"/>
      <c r="H169" s="402"/>
      <c r="I169" s="402"/>
      <c r="J169" s="402"/>
      <c r="K169" s="402"/>
      <c r="L169" s="402"/>
      <c r="M169" s="402"/>
      <c r="N169" s="402"/>
      <c r="O169" s="403"/>
      <c r="P169" s="403"/>
      <c r="Q169" s="403"/>
      <c r="R169" s="403"/>
      <c r="S169" s="403"/>
      <c r="T169" s="403"/>
      <c r="U169" s="404"/>
      <c r="V169" s="404"/>
      <c r="W169" s="404"/>
      <c r="X169" s="404"/>
      <c r="Y169" s="404"/>
      <c r="Z169" s="404"/>
      <c r="AA169" s="404"/>
      <c r="AB169" s="404"/>
      <c r="AC169" s="396"/>
      <c r="AD169" s="397"/>
      <c r="AE169" s="397"/>
      <c r="AF169" s="398"/>
      <c r="AG169" s="856"/>
      <c r="AH169" s="857"/>
      <c r="AI169" s="857"/>
      <c r="AJ169" s="858"/>
      <c r="AK169" s="116" t="str">
        <f t="shared" si="24"/>
        <v/>
      </c>
      <c r="AL169" s="117"/>
      <c r="AM169" s="117"/>
      <c r="AN169" s="118"/>
      <c r="AO169" s="116" t="str">
        <f t="shared" si="25"/>
        <v/>
      </c>
      <c r="AP169" s="117"/>
      <c r="AQ169" s="117"/>
      <c r="AR169" s="118"/>
      <c r="AS169" s="399"/>
      <c r="AT169" s="400"/>
      <c r="AU169" s="400"/>
      <c r="AV169" s="401"/>
      <c r="AW169" s="143"/>
      <c r="AX169" s="144"/>
      <c r="AY169" s="144"/>
      <c r="AZ169" s="145"/>
      <c r="BA169" s="143"/>
      <c r="BB169" s="144"/>
      <c r="BC169" s="144"/>
      <c r="BD169" s="145"/>
      <c r="BE169" s="25"/>
      <c r="BF169" s="25"/>
      <c r="BH169" s="9"/>
      <c r="BI169" s="9"/>
    </row>
    <row r="170" spans="1:61" s="23" customFormat="1" ht="15" customHeight="1">
      <c r="A170" s="25"/>
      <c r="B170" s="125">
        <v>10</v>
      </c>
      <c r="C170" s="125"/>
      <c r="D170" s="402"/>
      <c r="E170" s="402"/>
      <c r="F170" s="402"/>
      <c r="G170" s="402"/>
      <c r="H170" s="402"/>
      <c r="I170" s="402"/>
      <c r="J170" s="402"/>
      <c r="K170" s="402"/>
      <c r="L170" s="402"/>
      <c r="M170" s="402"/>
      <c r="N170" s="402"/>
      <c r="O170" s="403"/>
      <c r="P170" s="403"/>
      <c r="Q170" s="403"/>
      <c r="R170" s="403"/>
      <c r="S170" s="403"/>
      <c r="T170" s="403"/>
      <c r="U170" s="404"/>
      <c r="V170" s="404"/>
      <c r="W170" s="404"/>
      <c r="X170" s="404"/>
      <c r="Y170" s="404"/>
      <c r="Z170" s="404"/>
      <c r="AA170" s="404"/>
      <c r="AB170" s="404"/>
      <c r="AC170" s="396"/>
      <c r="AD170" s="397"/>
      <c r="AE170" s="397"/>
      <c r="AF170" s="398"/>
      <c r="AG170" s="856"/>
      <c r="AH170" s="857"/>
      <c r="AI170" s="857"/>
      <c r="AJ170" s="858"/>
      <c r="AK170" s="116" t="str">
        <f t="shared" si="24"/>
        <v/>
      </c>
      <c r="AL170" s="117"/>
      <c r="AM170" s="117"/>
      <c r="AN170" s="118"/>
      <c r="AO170" s="116" t="str">
        <f t="shared" si="25"/>
        <v/>
      </c>
      <c r="AP170" s="117"/>
      <c r="AQ170" s="117"/>
      <c r="AR170" s="118"/>
      <c r="AS170" s="399"/>
      <c r="AT170" s="400"/>
      <c r="AU170" s="400"/>
      <c r="AV170" s="401"/>
      <c r="AW170" s="143"/>
      <c r="AX170" s="144"/>
      <c r="AY170" s="144"/>
      <c r="AZ170" s="145"/>
      <c r="BA170" s="143"/>
      <c r="BB170" s="144"/>
      <c r="BC170" s="144"/>
      <c r="BD170" s="145"/>
      <c r="BE170" s="25"/>
      <c r="BF170" s="25"/>
      <c r="BH170" s="9"/>
      <c r="BI170" s="9"/>
    </row>
    <row r="171" spans="1:61" s="23" customFormat="1" ht="15" customHeight="1">
      <c r="A171" s="25"/>
      <c r="B171" s="125">
        <v>11</v>
      </c>
      <c r="C171" s="125">
        <v>8</v>
      </c>
      <c r="D171" s="402"/>
      <c r="E171" s="402"/>
      <c r="F171" s="402"/>
      <c r="G171" s="402"/>
      <c r="H171" s="402"/>
      <c r="I171" s="402"/>
      <c r="J171" s="402"/>
      <c r="K171" s="402"/>
      <c r="L171" s="402"/>
      <c r="M171" s="402"/>
      <c r="N171" s="402"/>
      <c r="O171" s="403"/>
      <c r="P171" s="403"/>
      <c r="Q171" s="403"/>
      <c r="R171" s="403"/>
      <c r="S171" s="403"/>
      <c r="T171" s="403"/>
      <c r="U171" s="404"/>
      <c r="V171" s="404"/>
      <c r="W171" s="404"/>
      <c r="X171" s="404"/>
      <c r="Y171" s="404"/>
      <c r="Z171" s="404"/>
      <c r="AA171" s="404"/>
      <c r="AB171" s="404"/>
      <c r="AC171" s="396"/>
      <c r="AD171" s="397"/>
      <c r="AE171" s="397"/>
      <c r="AF171" s="398"/>
      <c r="AG171" s="856"/>
      <c r="AH171" s="857"/>
      <c r="AI171" s="857"/>
      <c r="AJ171" s="858"/>
      <c r="AK171" s="116" t="str">
        <f t="shared" ref="AK171:AK175" si="26">IF(U171="","",AC171+AG171)</f>
        <v/>
      </c>
      <c r="AL171" s="117"/>
      <c r="AM171" s="117"/>
      <c r="AN171" s="118"/>
      <c r="AO171" s="116" t="str">
        <f t="shared" ref="AO171:AO175" si="27">IF(U171="","",AK171-AS171)</f>
        <v/>
      </c>
      <c r="AP171" s="117"/>
      <c r="AQ171" s="117"/>
      <c r="AR171" s="118"/>
      <c r="AS171" s="399"/>
      <c r="AT171" s="400"/>
      <c r="AU171" s="400"/>
      <c r="AV171" s="401"/>
      <c r="AW171" s="143"/>
      <c r="AX171" s="144"/>
      <c r="AY171" s="144"/>
      <c r="AZ171" s="145"/>
      <c r="BA171" s="143"/>
      <c r="BB171" s="144"/>
      <c r="BC171" s="144"/>
      <c r="BD171" s="145"/>
      <c r="BE171" s="25"/>
      <c r="BF171" s="25"/>
      <c r="BH171" s="130"/>
      <c r="BI171" s="130"/>
    </row>
    <row r="172" spans="1:61" s="23" customFormat="1" ht="15" customHeight="1">
      <c r="A172" s="25"/>
      <c r="B172" s="125">
        <v>12</v>
      </c>
      <c r="C172" s="125">
        <v>9</v>
      </c>
      <c r="D172" s="402"/>
      <c r="E172" s="402"/>
      <c r="F172" s="402"/>
      <c r="G172" s="402"/>
      <c r="H172" s="402"/>
      <c r="I172" s="402"/>
      <c r="J172" s="402"/>
      <c r="K172" s="402"/>
      <c r="L172" s="402"/>
      <c r="M172" s="402"/>
      <c r="N172" s="402"/>
      <c r="O172" s="403"/>
      <c r="P172" s="403"/>
      <c r="Q172" s="403"/>
      <c r="R172" s="403"/>
      <c r="S172" s="403"/>
      <c r="T172" s="403"/>
      <c r="U172" s="404"/>
      <c r="V172" s="404"/>
      <c r="W172" s="404"/>
      <c r="X172" s="404"/>
      <c r="Y172" s="404"/>
      <c r="Z172" s="404"/>
      <c r="AA172" s="404"/>
      <c r="AB172" s="404"/>
      <c r="AC172" s="396"/>
      <c r="AD172" s="397"/>
      <c r="AE172" s="397"/>
      <c r="AF172" s="398"/>
      <c r="AG172" s="856"/>
      <c r="AH172" s="857"/>
      <c r="AI172" s="857"/>
      <c r="AJ172" s="858"/>
      <c r="AK172" s="116" t="str">
        <f t="shared" si="26"/>
        <v/>
      </c>
      <c r="AL172" s="117"/>
      <c r="AM172" s="117"/>
      <c r="AN172" s="118"/>
      <c r="AO172" s="116" t="str">
        <f t="shared" si="27"/>
        <v/>
      </c>
      <c r="AP172" s="117"/>
      <c r="AQ172" s="117"/>
      <c r="AR172" s="118"/>
      <c r="AS172" s="399"/>
      <c r="AT172" s="400"/>
      <c r="AU172" s="400"/>
      <c r="AV172" s="401"/>
      <c r="AW172" s="143"/>
      <c r="AX172" s="144"/>
      <c r="AY172" s="144"/>
      <c r="AZ172" s="145"/>
      <c r="BA172" s="143"/>
      <c r="BB172" s="144"/>
      <c r="BC172" s="144"/>
      <c r="BD172" s="145"/>
      <c r="BE172" s="25"/>
      <c r="BF172" s="25"/>
      <c r="BH172" s="9"/>
      <c r="BI172" s="9"/>
    </row>
    <row r="173" spans="1:61" s="23" customFormat="1" ht="15" customHeight="1">
      <c r="A173" s="25"/>
      <c r="B173" s="125">
        <v>13</v>
      </c>
      <c r="C173" s="125"/>
      <c r="D173" s="402"/>
      <c r="E173" s="402"/>
      <c r="F173" s="402"/>
      <c r="G173" s="402"/>
      <c r="H173" s="402"/>
      <c r="I173" s="402"/>
      <c r="J173" s="402"/>
      <c r="K173" s="402"/>
      <c r="L173" s="402"/>
      <c r="M173" s="402"/>
      <c r="N173" s="402"/>
      <c r="O173" s="403"/>
      <c r="P173" s="403"/>
      <c r="Q173" s="403"/>
      <c r="R173" s="403"/>
      <c r="S173" s="403"/>
      <c r="T173" s="403"/>
      <c r="U173" s="404"/>
      <c r="V173" s="404"/>
      <c r="W173" s="404"/>
      <c r="X173" s="404"/>
      <c r="Y173" s="404"/>
      <c r="Z173" s="404"/>
      <c r="AA173" s="404"/>
      <c r="AB173" s="404"/>
      <c r="AC173" s="396"/>
      <c r="AD173" s="397"/>
      <c r="AE173" s="397"/>
      <c r="AF173" s="398"/>
      <c r="AG173" s="856"/>
      <c r="AH173" s="857"/>
      <c r="AI173" s="857"/>
      <c r="AJ173" s="858"/>
      <c r="AK173" s="116" t="str">
        <f t="shared" si="26"/>
        <v/>
      </c>
      <c r="AL173" s="117"/>
      <c r="AM173" s="117"/>
      <c r="AN173" s="118"/>
      <c r="AO173" s="116" t="str">
        <f t="shared" si="27"/>
        <v/>
      </c>
      <c r="AP173" s="117"/>
      <c r="AQ173" s="117"/>
      <c r="AR173" s="118"/>
      <c r="AS173" s="399"/>
      <c r="AT173" s="400"/>
      <c r="AU173" s="400"/>
      <c r="AV173" s="401"/>
      <c r="AW173" s="143"/>
      <c r="AX173" s="144"/>
      <c r="AY173" s="144"/>
      <c r="AZ173" s="145"/>
      <c r="BA173" s="143"/>
      <c r="BB173" s="144"/>
      <c r="BC173" s="144"/>
      <c r="BD173" s="145"/>
      <c r="BE173" s="25"/>
      <c r="BF173" s="25"/>
      <c r="BH173" s="9"/>
      <c r="BI173" s="9"/>
    </row>
    <row r="174" spans="1:61" s="23" customFormat="1" ht="15" customHeight="1">
      <c r="A174" s="25"/>
      <c r="B174" s="125">
        <v>14</v>
      </c>
      <c r="C174" s="125">
        <v>10</v>
      </c>
      <c r="D174" s="402"/>
      <c r="E174" s="402"/>
      <c r="F174" s="402"/>
      <c r="G174" s="402"/>
      <c r="H174" s="402"/>
      <c r="I174" s="402"/>
      <c r="J174" s="402"/>
      <c r="K174" s="402"/>
      <c r="L174" s="402"/>
      <c r="M174" s="402"/>
      <c r="N174" s="402"/>
      <c r="O174" s="403"/>
      <c r="P174" s="403"/>
      <c r="Q174" s="403"/>
      <c r="R174" s="403"/>
      <c r="S174" s="403"/>
      <c r="T174" s="403"/>
      <c r="U174" s="404"/>
      <c r="V174" s="404"/>
      <c r="W174" s="404"/>
      <c r="X174" s="404"/>
      <c r="Y174" s="404"/>
      <c r="Z174" s="404"/>
      <c r="AA174" s="404"/>
      <c r="AB174" s="404"/>
      <c r="AC174" s="396"/>
      <c r="AD174" s="397"/>
      <c r="AE174" s="397"/>
      <c r="AF174" s="398"/>
      <c r="AG174" s="856"/>
      <c r="AH174" s="857"/>
      <c r="AI174" s="857"/>
      <c r="AJ174" s="858"/>
      <c r="AK174" s="116" t="str">
        <f t="shared" si="26"/>
        <v/>
      </c>
      <c r="AL174" s="117"/>
      <c r="AM174" s="117"/>
      <c r="AN174" s="118"/>
      <c r="AO174" s="116" t="str">
        <f t="shared" si="27"/>
        <v/>
      </c>
      <c r="AP174" s="117"/>
      <c r="AQ174" s="117"/>
      <c r="AR174" s="118"/>
      <c r="AS174" s="399"/>
      <c r="AT174" s="400"/>
      <c r="AU174" s="400"/>
      <c r="AV174" s="401"/>
      <c r="AW174" s="143"/>
      <c r="AX174" s="144"/>
      <c r="AY174" s="144"/>
      <c r="AZ174" s="145"/>
      <c r="BA174" s="143"/>
      <c r="BB174" s="144"/>
      <c r="BC174" s="144"/>
      <c r="BD174" s="145"/>
      <c r="BE174" s="25"/>
      <c r="BF174" s="25"/>
      <c r="BH174" s="9"/>
      <c r="BI174" s="9"/>
    </row>
    <row r="175" spans="1:61" s="23" customFormat="1" ht="15" customHeight="1">
      <c r="A175" s="25"/>
      <c r="B175" s="125">
        <v>15</v>
      </c>
      <c r="C175" s="125">
        <v>11</v>
      </c>
      <c r="D175" s="402"/>
      <c r="E175" s="402"/>
      <c r="F175" s="402"/>
      <c r="G175" s="402"/>
      <c r="H175" s="402"/>
      <c r="I175" s="402"/>
      <c r="J175" s="402"/>
      <c r="K175" s="402"/>
      <c r="L175" s="402"/>
      <c r="M175" s="402"/>
      <c r="N175" s="402"/>
      <c r="O175" s="403"/>
      <c r="P175" s="403"/>
      <c r="Q175" s="403"/>
      <c r="R175" s="403"/>
      <c r="S175" s="403"/>
      <c r="T175" s="403"/>
      <c r="U175" s="404"/>
      <c r="V175" s="404"/>
      <c r="W175" s="404"/>
      <c r="X175" s="404"/>
      <c r="Y175" s="404"/>
      <c r="Z175" s="404"/>
      <c r="AA175" s="404"/>
      <c r="AB175" s="404"/>
      <c r="AC175" s="396"/>
      <c r="AD175" s="397"/>
      <c r="AE175" s="397"/>
      <c r="AF175" s="398"/>
      <c r="AG175" s="856"/>
      <c r="AH175" s="857"/>
      <c r="AI175" s="857"/>
      <c r="AJ175" s="858"/>
      <c r="AK175" s="116" t="str">
        <f t="shared" si="26"/>
        <v/>
      </c>
      <c r="AL175" s="117"/>
      <c r="AM175" s="117"/>
      <c r="AN175" s="118"/>
      <c r="AO175" s="116" t="str">
        <f t="shared" si="27"/>
        <v/>
      </c>
      <c r="AP175" s="117"/>
      <c r="AQ175" s="117"/>
      <c r="AR175" s="118"/>
      <c r="AS175" s="399"/>
      <c r="AT175" s="400"/>
      <c r="AU175" s="400"/>
      <c r="AV175" s="401"/>
      <c r="AW175" s="143"/>
      <c r="AX175" s="144"/>
      <c r="AY175" s="144"/>
      <c r="AZ175" s="145"/>
      <c r="BA175" s="143"/>
      <c r="BB175" s="144"/>
      <c r="BC175" s="144"/>
      <c r="BD175" s="145"/>
      <c r="BE175" s="25"/>
      <c r="BF175" s="25"/>
      <c r="BH175" s="9"/>
      <c r="BI175" s="9"/>
    </row>
    <row r="176" spans="1:61" s="23" customFormat="1" ht="15" customHeight="1">
      <c r="A176" s="25"/>
      <c r="B176" s="125">
        <v>16</v>
      </c>
      <c r="C176" s="125"/>
      <c r="D176" s="402"/>
      <c r="E176" s="402"/>
      <c r="F176" s="402"/>
      <c r="G176" s="402"/>
      <c r="H176" s="402"/>
      <c r="I176" s="402"/>
      <c r="J176" s="402"/>
      <c r="K176" s="402"/>
      <c r="L176" s="402"/>
      <c r="M176" s="402"/>
      <c r="N176" s="402"/>
      <c r="O176" s="403"/>
      <c r="P176" s="403"/>
      <c r="Q176" s="403"/>
      <c r="R176" s="403"/>
      <c r="S176" s="403"/>
      <c r="T176" s="403"/>
      <c r="U176" s="404"/>
      <c r="V176" s="404"/>
      <c r="W176" s="404"/>
      <c r="X176" s="404"/>
      <c r="Y176" s="404"/>
      <c r="Z176" s="404"/>
      <c r="AA176" s="404"/>
      <c r="AB176" s="404"/>
      <c r="AC176" s="396"/>
      <c r="AD176" s="397"/>
      <c r="AE176" s="397"/>
      <c r="AF176" s="398"/>
      <c r="AG176" s="856"/>
      <c r="AH176" s="857"/>
      <c r="AI176" s="857"/>
      <c r="AJ176" s="858"/>
      <c r="AK176" s="116" t="str">
        <f t="shared" si="24"/>
        <v/>
      </c>
      <c r="AL176" s="117"/>
      <c r="AM176" s="117"/>
      <c r="AN176" s="118"/>
      <c r="AO176" s="116" t="str">
        <f t="shared" si="25"/>
        <v/>
      </c>
      <c r="AP176" s="117"/>
      <c r="AQ176" s="117"/>
      <c r="AR176" s="118"/>
      <c r="AS176" s="399"/>
      <c r="AT176" s="400"/>
      <c r="AU176" s="400"/>
      <c r="AV176" s="401"/>
      <c r="AW176" s="143"/>
      <c r="AX176" s="144"/>
      <c r="AY176" s="144"/>
      <c r="AZ176" s="145"/>
      <c r="BA176" s="143"/>
      <c r="BB176" s="144"/>
      <c r="BC176" s="144"/>
      <c r="BD176" s="145"/>
      <c r="BE176" s="25"/>
      <c r="BF176" s="25"/>
      <c r="BH176" s="130"/>
      <c r="BI176" s="130"/>
    </row>
    <row r="177" spans="1:61" s="23" customFormat="1" ht="15" customHeight="1">
      <c r="A177" s="25"/>
      <c r="B177" s="125">
        <v>17</v>
      </c>
      <c r="C177" s="125">
        <v>12</v>
      </c>
      <c r="D177" s="402"/>
      <c r="E177" s="402"/>
      <c r="F177" s="402"/>
      <c r="G177" s="402"/>
      <c r="H177" s="402"/>
      <c r="I177" s="402"/>
      <c r="J177" s="402"/>
      <c r="K177" s="402"/>
      <c r="L177" s="402"/>
      <c r="M177" s="402"/>
      <c r="N177" s="402"/>
      <c r="O177" s="403"/>
      <c r="P177" s="403"/>
      <c r="Q177" s="403"/>
      <c r="R177" s="403"/>
      <c r="S177" s="403"/>
      <c r="T177" s="403"/>
      <c r="U177" s="404"/>
      <c r="V177" s="404"/>
      <c r="W177" s="404"/>
      <c r="X177" s="404"/>
      <c r="Y177" s="404"/>
      <c r="Z177" s="404"/>
      <c r="AA177" s="404"/>
      <c r="AB177" s="404"/>
      <c r="AC177" s="396"/>
      <c r="AD177" s="397"/>
      <c r="AE177" s="397"/>
      <c r="AF177" s="398"/>
      <c r="AG177" s="856"/>
      <c r="AH177" s="857"/>
      <c r="AI177" s="857"/>
      <c r="AJ177" s="858"/>
      <c r="AK177" s="116" t="str">
        <f t="shared" ref="AK177:AK180" si="28">IF(U177="","",AC177+AG177)</f>
        <v/>
      </c>
      <c r="AL177" s="117"/>
      <c r="AM177" s="117"/>
      <c r="AN177" s="118"/>
      <c r="AO177" s="116" t="str">
        <f t="shared" ref="AO177:AO180" si="29">IF(U177="","",AK177-AS177)</f>
        <v/>
      </c>
      <c r="AP177" s="117"/>
      <c r="AQ177" s="117"/>
      <c r="AR177" s="118"/>
      <c r="AS177" s="399"/>
      <c r="AT177" s="400"/>
      <c r="AU177" s="400"/>
      <c r="AV177" s="401"/>
      <c r="AW177" s="143"/>
      <c r="AX177" s="144"/>
      <c r="AY177" s="144"/>
      <c r="AZ177" s="145"/>
      <c r="BA177" s="143"/>
      <c r="BB177" s="144"/>
      <c r="BC177" s="144"/>
      <c r="BD177" s="145"/>
      <c r="BE177" s="25"/>
      <c r="BF177" s="25"/>
      <c r="BH177" s="9"/>
      <c r="BI177" s="9"/>
    </row>
    <row r="178" spans="1:61" s="23" customFormat="1" ht="15" customHeight="1">
      <c r="A178" s="25"/>
      <c r="B178" s="125">
        <v>18</v>
      </c>
      <c r="C178" s="125">
        <v>13</v>
      </c>
      <c r="D178" s="402"/>
      <c r="E178" s="402"/>
      <c r="F178" s="402"/>
      <c r="G178" s="402"/>
      <c r="H178" s="402"/>
      <c r="I178" s="402"/>
      <c r="J178" s="402"/>
      <c r="K178" s="402"/>
      <c r="L178" s="402"/>
      <c r="M178" s="402"/>
      <c r="N178" s="402"/>
      <c r="O178" s="403"/>
      <c r="P178" s="403"/>
      <c r="Q178" s="403"/>
      <c r="R178" s="403"/>
      <c r="S178" s="403"/>
      <c r="T178" s="403"/>
      <c r="U178" s="404"/>
      <c r="V178" s="404"/>
      <c r="W178" s="404"/>
      <c r="X178" s="404"/>
      <c r="Y178" s="404"/>
      <c r="Z178" s="404"/>
      <c r="AA178" s="404"/>
      <c r="AB178" s="404"/>
      <c r="AC178" s="396"/>
      <c r="AD178" s="397"/>
      <c r="AE178" s="397"/>
      <c r="AF178" s="398"/>
      <c r="AG178" s="856"/>
      <c r="AH178" s="857"/>
      <c r="AI178" s="857"/>
      <c r="AJ178" s="858"/>
      <c r="AK178" s="116" t="str">
        <f t="shared" si="28"/>
        <v/>
      </c>
      <c r="AL178" s="117"/>
      <c r="AM178" s="117"/>
      <c r="AN178" s="118"/>
      <c r="AO178" s="116" t="str">
        <f t="shared" si="29"/>
        <v/>
      </c>
      <c r="AP178" s="117"/>
      <c r="AQ178" s="117"/>
      <c r="AR178" s="118"/>
      <c r="AS178" s="399"/>
      <c r="AT178" s="400"/>
      <c r="AU178" s="400"/>
      <c r="AV178" s="401"/>
      <c r="AW178" s="143"/>
      <c r="AX178" s="144"/>
      <c r="AY178" s="144"/>
      <c r="AZ178" s="145"/>
      <c r="BA178" s="143"/>
      <c r="BB178" s="144"/>
      <c r="BC178" s="144"/>
      <c r="BD178" s="145"/>
      <c r="BE178" s="25"/>
      <c r="BF178" s="25"/>
      <c r="BH178" s="9"/>
      <c r="BI178" s="9"/>
    </row>
    <row r="179" spans="1:61" s="23" customFormat="1" ht="15" customHeight="1">
      <c r="A179" s="25"/>
      <c r="B179" s="125">
        <v>19</v>
      </c>
      <c r="C179" s="125"/>
      <c r="D179" s="402"/>
      <c r="E179" s="402"/>
      <c r="F179" s="402"/>
      <c r="G179" s="402"/>
      <c r="H179" s="402"/>
      <c r="I179" s="402"/>
      <c r="J179" s="402"/>
      <c r="K179" s="402"/>
      <c r="L179" s="402"/>
      <c r="M179" s="402"/>
      <c r="N179" s="402"/>
      <c r="O179" s="403"/>
      <c r="P179" s="403"/>
      <c r="Q179" s="403"/>
      <c r="R179" s="403"/>
      <c r="S179" s="403"/>
      <c r="T179" s="403"/>
      <c r="U179" s="404"/>
      <c r="V179" s="404"/>
      <c r="W179" s="404"/>
      <c r="X179" s="404"/>
      <c r="Y179" s="404"/>
      <c r="Z179" s="404"/>
      <c r="AA179" s="404"/>
      <c r="AB179" s="404"/>
      <c r="AC179" s="396"/>
      <c r="AD179" s="397"/>
      <c r="AE179" s="397"/>
      <c r="AF179" s="398"/>
      <c r="AG179" s="856"/>
      <c r="AH179" s="857"/>
      <c r="AI179" s="857"/>
      <c r="AJ179" s="858"/>
      <c r="AK179" s="116" t="str">
        <f t="shared" si="28"/>
        <v/>
      </c>
      <c r="AL179" s="117"/>
      <c r="AM179" s="117"/>
      <c r="AN179" s="118"/>
      <c r="AO179" s="116" t="str">
        <f t="shared" si="29"/>
        <v/>
      </c>
      <c r="AP179" s="117"/>
      <c r="AQ179" s="117"/>
      <c r="AR179" s="118"/>
      <c r="AS179" s="399"/>
      <c r="AT179" s="400"/>
      <c r="AU179" s="400"/>
      <c r="AV179" s="401"/>
      <c r="AW179" s="143"/>
      <c r="AX179" s="144"/>
      <c r="AY179" s="144"/>
      <c r="AZ179" s="145"/>
      <c r="BA179" s="143"/>
      <c r="BB179" s="144"/>
      <c r="BC179" s="144"/>
      <c r="BD179" s="145"/>
      <c r="BE179" s="25"/>
      <c r="BF179" s="25"/>
      <c r="BH179" s="9"/>
      <c r="BI179" s="9"/>
    </row>
    <row r="180" spans="1:61" s="23" customFormat="1" ht="15" customHeight="1">
      <c r="A180" s="25"/>
      <c r="B180" s="125">
        <v>20</v>
      </c>
      <c r="C180" s="125">
        <v>14</v>
      </c>
      <c r="D180" s="402"/>
      <c r="E180" s="402"/>
      <c r="F180" s="402"/>
      <c r="G180" s="402"/>
      <c r="H180" s="402"/>
      <c r="I180" s="402"/>
      <c r="J180" s="402"/>
      <c r="K180" s="402"/>
      <c r="L180" s="402"/>
      <c r="M180" s="402"/>
      <c r="N180" s="402"/>
      <c r="O180" s="403"/>
      <c r="P180" s="403"/>
      <c r="Q180" s="403"/>
      <c r="R180" s="403"/>
      <c r="S180" s="403"/>
      <c r="T180" s="403"/>
      <c r="U180" s="404"/>
      <c r="V180" s="404"/>
      <c r="W180" s="404"/>
      <c r="X180" s="404"/>
      <c r="Y180" s="404"/>
      <c r="Z180" s="404"/>
      <c r="AA180" s="404"/>
      <c r="AB180" s="404"/>
      <c r="AC180" s="396"/>
      <c r="AD180" s="397"/>
      <c r="AE180" s="397"/>
      <c r="AF180" s="398"/>
      <c r="AG180" s="856"/>
      <c r="AH180" s="857"/>
      <c r="AI180" s="857"/>
      <c r="AJ180" s="858"/>
      <c r="AK180" s="116" t="str">
        <f t="shared" si="28"/>
        <v/>
      </c>
      <c r="AL180" s="117"/>
      <c r="AM180" s="117"/>
      <c r="AN180" s="118"/>
      <c r="AO180" s="116" t="str">
        <f t="shared" si="29"/>
        <v/>
      </c>
      <c r="AP180" s="117"/>
      <c r="AQ180" s="117"/>
      <c r="AR180" s="118"/>
      <c r="AS180" s="399"/>
      <c r="AT180" s="400"/>
      <c r="AU180" s="400"/>
      <c r="AV180" s="401"/>
      <c r="AW180" s="143"/>
      <c r="AX180" s="144"/>
      <c r="AY180" s="144"/>
      <c r="AZ180" s="145"/>
      <c r="BA180" s="143"/>
      <c r="BB180" s="144"/>
      <c r="BC180" s="144"/>
      <c r="BD180" s="145"/>
      <c r="BE180" s="25"/>
      <c r="BF180" s="25"/>
      <c r="BH180" s="9"/>
      <c r="BI180" s="9"/>
    </row>
    <row r="181" spans="1:61" s="23" customFormat="1" ht="15" customHeight="1">
      <c r="A181" s="25"/>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25"/>
      <c r="BE181" s="25"/>
    </row>
    <row r="182" spans="1:61" s="23" customFormat="1" ht="15" customHeight="1">
      <c r="A182" s="25"/>
      <c r="B182" s="8"/>
      <c r="C182" s="177" t="s">
        <v>161</v>
      </c>
      <c r="D182" s="177"/>
      <c r="E182" s="177"/>
      <c r="F182" s="177"/>
      <c r="G182" s="177"/>
      <c r="H182" s="177"/>
      <c r="I182" s="177"/>
      <c r="J182" s="177"/>
      <c r="K182" s="177"/>
      <c r="L182" s="177"/>
      <c r="M182" s="177"/>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25"/>
      <c r="BE182" s="25"/>
    </row>
    <row r="183" spans="1:61" s="23" customFormat="1" ht="15" customHeight="1">
      <c r="A183" s="25"/>
      <c r="B183" s="8"/>
      <c r="C183" s="1"/>
      <c r="D183" s="1"/>
      <c r="E183" s="1"/>
      <c r="F183" s="1"/>
      <c r="G183" s="1"/>
      <c r="H183" s="1"/>
      <c r="I183" s="1"/>
      <c r="J183" s="1"/>
      <c r="K183" s="1"/>
      <c r="L183" s="1"/>
      <c r="M183" s="1"/>
      <c r="O183" s="178" t="s">
        <v>141</v>
      </c>
      <c r="P183" s="179"/>
      <c r="Q183" s="179"/>
      <c r="R183" s="179"/>
      <c r="S183" s="179"/>
      <c r="T183" s="180"/>
      <c r="U183" s="178" t="s">
        <v>162</v>
      </c>
      <c r="V183" s="179"/>
      <c r="W183" s="179"/>
      <c r="X183" s="180"/>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25"/>
      <c r="BE183" s="25"/>
    </row>
    <row r="184" spans="1:61" s="23" customFormat="1" ht="15" customHeight="1">
      <c r="A184" s="25"/>
      <c r="B184" s="125"/>
      <c r="C184" s="125"/>
      <c r="D184" s="132" t="s">
        <v>144</v>
      </c>
      <c r="E184" s="132"/>
      <c r="F184" s="132"/>
      <c r="G184" s="132"/>
      <c r="H184" s="132"/>
      <c r="I184" s="132"/>
      <c r="J184" s="132"/>
      <c r="K184" s="132"/>
      <c r="L184" s="132"/>
      <c r="M184" s="132"/>
      <c r="N184" s="132"/>
      <c r="O184" s="132" t="s">
        <v>145</v>
      </c>
      <c r="P184" s="132"/>
      <c r="Q184" s="132"/>
      <c r="R184" s="132" t="s">
        <v>146</v>
      </c>
      <c r="S184" s="132"/>
      <c r="T184" s="132"/>
      <c r="U184" s="132" t="s">
        <v>147</v>
      </c>
      <c r="V184" s="132"/>
      <c r="W184" s="132"/>
      <c r="X184" s="132"/>
      <c r="Y184" s="132" t="s">
        <v>10</v>
      </c>
      <c r="Z184" s="132"/>
      <c r="AA184" s="132"/>
      <c r="AB184" s="132"/>
      <c r="AC184" s="132" t="s">
        <v>163</v>
      </c>
      <c r="AD184" s="132"/>
      <c r="AE184" s="132"/>
      <c r="AF184" s="132"/>
      <c r="AG184" s="134" t="s">
        <v>164</v>
      </c>
      <c r="AH184" s="135"/>
      <c r="AI184" s="135"/>
      <c r="AJ184" s="136"/>
      <c r="AK184" s="134" t="s">
        <v>165</v>
      </c>
      <c r="AL184" s="135"/>
      <c r="AM184" s="135"/>
      <c r="AN184" s="136"/>
      <c r="AO184" s="134" t="s">
        <v>166</v>
      </c>
      <c r="AP184" s="135"/>
      <c r="AQ184" s="135"/>
      <c r="AR184" s="136"/>
      <c r="AS184" s="134" t="s">
        <v>152</v>
      </c>
      <c r="AT184" s="135"/>
      <c r="AU184" s="135"/>
      <c r="AV184" s="136"/>
      <c r="AW184" s="521" t="s">
        <v>167</v>
      </c>
      <c r="AX184" s="521"/>
      <c r="AY184" s="521"/>
      <c r="AZ184" s="521"/>
      <c r="BA184" s="1"/>
      <c r="BB184" s="1"/>
      <c r="BC184" s="1"/>
      <c r="BD184" s="1"/>
      <c r="BE184" s="25"/>
      <c r="BF184" s="25"/>
    </row>
    <row r="185" spans="1:61" s="23" customFormat="1" ht="15" customHeight="1">
      <c r="A185" s="25"/>
      <c r="B185" s="125">
        <v>1</v>
      </c>
      <c r="C185" s="125"/>
      <c r="D185" s="402"/>
      <c r="E185" s="402"/>
      <c r="F185" s="402"/>
      <c r="G185" s="402"/>
      <c r="H185" s="402"/>
      <c r="I185" s="402"/>
      <c r="J185" s="402"/>
      <c r="K185" s="402"/>
      <c r="L185" s="402"/>
      <c r="M185" s="402"/>
      <c r="N185" s="402"/>
      <c r="O185" s="403"/>
      <c r="P185" s="403"/>
      <c r="Q185" s="403"/>
      <c r="R185" s="403"/>
      <c r="S185" s="403"/>
      <c r="T185" s="403"/>
      <c r="U185" s="404"/>
      <c r="V185" s="404"/>
      <c r="W185" s="404"/>
      <c r="X185" s="404"/>
      <c r="Y185" s="404"/>
      <c r="Z185" s="404"/>
      <c r="AA185" s="404"/>
      <c r="AB185" s="404"/>
      <c r="AC185" s="396"/>
      <c r="AD185" s="397"/>
      <c r="AE185" s="397"/>
      <c r="AF185" s="398"/>
      <c r="AG185" s="856"/>
      <c r="AH185" s="857"/>
      <c r="AI185" s="857"/>
      <c r="AJ185" s="858"/>
      <c r="AK185" s="330" t="str">
        <f>IF(U185="","",AC185+AG185)</f>
        <v/>
      </c>
      <c r="AL185" s="331"/>
      <c r="AM185" s="331"/>
      <c r="AN185" s="332"/>
      <c r="AO185" s="116" t="str">
        <f>IF(U185="","",AK185-AS185)</f>
        <v/>
      </c>
      <c r="AP185" s="117"/>
      <c r="AQ185" s="117"/>
      <c r="AR185" s="118"/>
      <c r="AS185" s="399"/>
      <c r="AT185" s="400"/>
      <c r="AU185" s="400"/>
      <c r="AV185" s="401"/>
      <c r="AW185" s="404"/>
      <c r="AX185" s="404"/>
      <c r="AY185" s="404"/>
      <c r="AZ185" s="404"/>
      <c r="BA185" s="1"/>
      <c r="BB185" s="1"/>
      <c r="BC185" s="1"/>
      <c r="BD185" s="1"/>
      <c r="BE185" s="25"/>
      <c r="BF185" s="25"/>
    </row>
    <row r="186" spans="1:61" s="23" customFormat="1" ht="15" customHeight="1">
      <c r="A186" s="25"/>
      <c r="B186" s="125">
        <v>2</v>
      </c>
      <c r="C186" s="125">
        <v>2</v>
      </c>
      <c r="D186" s="402"/>
      <c r="E186" s="402"/>
      <c r="F186" s="402"/>
      <c r="G186" s="402"/>
      <c r="H186" s="402"/>
      <c r="I186" s="402"/>
      <c r="J186" s="402"/>
      <c r="K186" s="402"/>
      <c r="L186" s="402"/>
      <c r="M186" s="402"/>
      <c r="N186" s="402"/>
      <c r="O186" s="403"/>
      <c r="P186" s="403"/>
      <c r="Q186" s="403"/>
      <c r="R186" s="403"/>
      <c r="S186" s="403"/>
      <c r="T186" s="403"/>
      <c r="U186" s="404"/>
      <c r="V186" s="404"/>
      <c r="W186" s="404"/>
      <c r="X186" s="404"/>
      <c r="Y186" s="404"/>
      <c r="Z186" s="404"/>
      <c r="AA186" s="404"/>
      <c r="AB186" s="404"/>
      <c r="AC186" s="396"/>
      <c r="AD186" s="397"/>
      <c r="AE186" s="397"/>
      <c r="AF186" s="398"/>
      <c r="AG186" s="856"/>
      <c r="AH186" s="857"/>
      <c r="AI186" s="857"/>
      <c r="AJ186" s="858"/>
      <c r="AK186" s="330" t="str">
        <f t="shared" ref="AK186:AK188" si="30">IF(U186="","",AC186+AG186)</f>
        <v/>
      </c>
      <c r="AL186" s="331"/>
      <c r="AM186" s="331"/>
      <c r="AN186" s="332"/>
      <c r="AO186" s="116" t="str">
        <f>IF(U186="","",AK186-AS186)</f>
        <v/>
      </c>
      <c r="AP186" s="117"/>
      <c r="AQ186" s="117"/>
      <c r="AR186" s="118"/>
      <c r="AS186" s="399"/>
      <c r="AT186" s="400"/>
      <c r="AU186" s="400"/>
      <c r="AV186" s="401"/>
      <c r="AW186" s="404"/>
      <c r="AX186" s="404"/>
      <c r="AY186" s="404"/>
      <c r="AZ186" s="404"/>
      <c r="BA186" s="1"/>
      <c r="BB186" s="1"/>
      <c r="BC186" s="1"/>
      <c r="BD186" s="1"/>
      <c r="BE186" s="25"/>
      <c r="BF186" s="25"/>
    </row>
    <row r="187" spans="1:61" s="23" customFormat="1" ht="15" customHeight="1">
      <c r="A187" s="25"/>
      <c r="B187" s="125">
        <v>3</v>
      </c>
      <c r="C187" s="125">
        <v>3</v>
      </c>
      <c r="D187" s="402"/>
      <c r="E187" s="402"/>
      <c r="F187" s="402"/>
      <c r="G187" s="402"/>
      <c r="H187" s="402"/>
      <c r="I187" s="402"/>
      <c r="J187" s="402"/>
      <c r="K187" s="402"/>
      <c r="L187" s="402"/>
      <c r="M187" s="402"/>
      <c r="N187" s="402"/>
      <c r="O187" s="403"/>
      <c r="P187" s="403"/>
      <c r="Q187" s="403"/>
      <c r="R187" s="403"/>
      <c r="S187" s="403"/>
      <c r="T187" s="403"/>
      <c r="U187" s="404"/>
      <c r="V187" s="404"/>
      <c r="W187" s="404"/>
      <c r="X187" s="404"/>
      <c r="Y187" s="404"/>
      <c r="Z187" s="404"/>
      <c r="AA187" s="404"/>
      <c r="AB187" s="404"/>
      <c r="AC187" s="396"/>
      <c r="AD187" s="397"/>
      <c r="AE187" s="397"/>
      <c r="AF187" s="398"/>
      <c r="AG187" s="856"/>
      <c r="AH187" s="857"/>
      <c r="AI187" s="857"/>
      <c r="AJ187" s="858"/>
      <c r="AK187" s="330" t="str">
        <f t="shared" si="30"/>
        <v/>
      </c>
      <c r="AL187" s="331"/>
      <c r="AM187" s="331"/>
      <c r="AN187" s="332"/>
      <c r="AO187" s="116" t="str">
        <f>IF(U187="","",AK187-AS187)</f>
        <v/>
      </c>
      <c r="AP187" s="117"/>
      <c r="AQ187" s="117"/>
      <c r="AR187" s="118"/>
      <c r="AS187" s="399"/>
      <c r="AT187" s="400"/>
      <c r="AU187" s="400"/>
      <c r="AV187" s="401"/>
      <c r="AW187" s="404"/>
      <c r="AX187" s="404"/>
      <c r="AY187" s="404"/>
      <c r="AZ187" s="404"/>
      <c r="BA187" s="1"/>
      <c r="BB187" s="1"/>
      <c r="BC187" s="1"/>
      <c r="BD187" s="1"/>
      <c r="BE187" s="25"/>
      <c r="BF187" s="25"/>
    </row>
    <row r="188" spans="1:61" s="23" customFormat="1" ht="15" customHeight="1">
      <c r="A188" s="25"/>
      <c r="B188" s="125">
        <v>4</v>
      </c>
      <c r="C188" s="125">
        <v>4</v>
      </c>
      <c r="D188" s="402"/>
      <c r="E188" s="402"/>
      <c r="F188" s="402"/>
      <c r="G188" s="402"/>
      <c r="H188" s="402"/>
      <c r="I188" s="402"/>
      <c r="J188" s="402"/>
      <c r="K188" s="402"/>
      <c r="L188" s="402"/>
      <c r="M188" s="402"/>
      <c r="N188" s="402"/>
      <c r="O188" s="403"/>
      <c r="P188" s="403"/>
      <c r="Q188" s="403"/>
      <c r="R188" s="403"/>
      <c r="S188" s="403"/>
      <c r="T188" s="403"/>
      <c r="U188" s="404"/>
      <c r="V188" s="404"/>
      <c r="W188" s="404"/>
      <c r="X188" s="404"/>
      <c r="Y188" s="404"/>
      <c r="Z188" s="404"/>
      <c r="AA188" s="404"/>
      <c r="AB188" s="404"/>
      <c r="AC188" s="396"/>
      <c r="AD188" s="397"/>
      <c r="AE188" s="397"/>
      <c r="AF188" s="398"/>
      <c r="AG188" s="856"/>
      <c r="AH188" s="857"/>
      <c r="AI188" s="857"/>
      <c r="AJ188" s="858"/>
      <c r="AK188" s="330" t="str">
        <f t="shared" si="30"/>
        <v/>
      </c>
      <c r="AL188" s="331"/>
      <c r="AM188" s="331"/>
      <c r="AN188" s="332"/>
      <c r="AO188" s="116" t="str">
        <f>IF(U188="","",AK188-AS188)</f>
        <v/>
      </c>
      <c r="AP188" s="117"/>
      <c r="AQ188" s="117"/>
      <c r="AR188" s="118"/>
      <c r="AS188" s="399"/>
      <c r="AT188" s="400"/>
      <c r="AU188" s="400"/>
      <c r="AV188" s="401"/>
      <c r="AW188" s="404"/>
      <c r="AX188" s="404"/>
      <c r="AY188" s="404"/>
      <c r="AZ188" s="404"/>
      <c r="BA188" s="25"/>
      <c r="BB188" s="25"/>
      <c r="BC188" s="25"/>
      <c r="BD188" s="25"/>
      <c r="BE188" s="25"/>
      <c r="BF188" s="25"/>
    </row>
    <row r="189" spans="1:61" s="23" customFormat="1" ht="15" customHeight="1">
      <c r="A189" s="25"/>
      <c r="B189" s="125">
        <v>5</v>
      </c>
      <c r="C189" s="125">
        <v>5</v>
      </c>
      <c r="D189" s="402"/>
      <c r="E189" s="402"/>
      <c r="F189" s="402"/>
      <c r="G189" s="402"/>
      <c r="H189" s="402"/>
      <c r="I189" s="402"/>
      <c r="J189" s="402"/>
      <c r="K189" s="402"/>
      <c r="L189" s="402"/>
      <c r="M189" s="402"/>
      <c r="N189" s="402"/>
      <c r="O189" s="403"/>
      <c r="P189" s="403"/>
      <c r="Q189" s="403"/>
      <c r="R189" s="403"/>
      <c r="S189" s="403"/>
      <c r="T189" s="403"/>
      <c r="U189" s="404"/>
      <c r="V189" s="404"/>
      <c r="W189" s="404"/>
      <c r="X189" s="404"/>
      <c r="Y189" s="404"/>
      <c r="Z189" s="404"/>
      <c r="AA189" s="404"/>
      <c r="AB189" s="404"/>
      <c r="AC189" s="396"/>
      <c r="AD189" s="397"/>
      <c r="AE189" s="397"/>
      <c r="AF189" s="398"/>
      <c r="AG189" s="856"/>
      <c r="AH189" s="857"/>
      <c r="AI189" s="857"/>
      <c r="AJ189" s="858"/>
      <c r="AK189" s="330" t="str">
        <f t="shared" ref="AK189:AK194" si="31">IF(U189="","",AC189+AG189)</f>
        <v/>
      </c>
      <c r="AL189" s="331"/>
      <c r="AM189" s="331"/>
      <c r="AN189" s="332"/>
      <c r="AO189" s="116" t="str">
        <f t="shared" ref="AO189:AO194" si="32">IF(U189="","",AK189-AS189)</f>
        <v/>
      </c>
      <c r="AP189" s="117"/>
      <c r="AQ189" s="117"/>
      <c r="AR189" s="118"/>
      <c r="AS189" s="399"/>
      <c r="AT189" s="400"/>
      <c r="AU189" s="400"/>
      <c r="AV189" s="401"/>
      <c r="AW189" s="404"/>
      <c r="AX189" s="404"/>
      <c r="AY189" s="404"/>
      <c r="AZ189" s="404"/>
      <c r="BA189" s="25"/>
      <c r="BB189" s="25"/>
      <c r="BC189" s="25"/>
      <c r="BD189" s="25"/>
      <c r="BE189" s="25"/>
      <c r="BF189" s="25"/>
    </row>
    <row r="190" spans="1:61" s="23" customFormat="1" ht="15" customHeight="1">
      <c r="A190" s="25"/>
      <c r="B190" s="125">
        <v>6</v>
      </c>
      <c r="C190" s="125">
        <v>6</v>
      </c>
      <c r="D190" s="402"/>
      <c r="E190" s="402"/>
      <c r="F190" s="402"/>
      <c r="G190" s="402"/>
      <c r="H190" s="402"/>
      <c r="I190" s="402"/>
      <c r="J190" s="402"/>
      <c r="K190" s="402"/>
      <c r="L190" s="402"/>
      <c r="M190" s="402"/>
      <c r="N190" s="402"/>
      <c r="O190" s="403"/>
      <c r="P190" s="403"/>
      <c r="Q190" s="403"/>
      <c r="R190" s="403"/>
      <c r="S190" s="403"/>
      <c r="T190" s="403"/>
      <c r="U190" s="404"/>
      <c r="V190" s="404"/>
      <c r="W190" s="404"/>
      <c r="X190" s="404"/>
      <c r="Y190" s="404"/>
      <c r="Z190" s="404"/>
      <c r="AA190" s="404"/>
      <c r="AB190" s="404"/>
      <c r="AC190" s="396"/>
      <c r="AD190" s="397"/>
      <c r="AE190" s="397"/>
      <c r="AF190" s="398"/>
      <c r="AG190" s="856"/>
      <c r="AH190" s="857"/>
      <c r="AI190" s="857"/>
      <c r="AJ190" s="858"/>
      <c r="AK190" s="330" t="str">
        <f t="shared" si="31"/>
        <v/>
      </c>
      <c r="AL190" s="331"/>
      <c r="AM190" s="331"/>
      <c r="AN190" s="332"/>
      <c r="AO190" s="116" t="str">
        <f t="shared" si="32"/>
        <v/>
      </c>
      <c r="AP190" s="117"/>
      <c r="AQ190" s="117"/>
      <c r="AR190" s="118"/>
      <c r="AS190" s="399"/>
      <c r="AT190" s="400"/>
      <c r="AU190" s="400"/>
      <c r="AV190" s="401"/>
      <c r="AW190" s="404"/>
      <c r="AX190" s="404"/>
      <c r="AY190" s="404"/>
      <c r="AZ190" s="404"/>
      <c r="BA190" s="25"/>
      <c r="BB190" s="25"/>
      <c r="BC190" s="25"/>
      <c r="BD190" s="25"/>
      <c r="BE190" s="25"/>
      <c r="BF190" s="25"/>
    </row>
    <row r="191" spans="1:61" s="23" customFormat="1" ht="15" customHeight="1">
      <c r="A191" s="25"/>
      <c r="B191" s="125">
        <v>7</v>
      </c>
      <c r="C191" s="125">
        <v>7</v>
      </c>
      <c r="D191" s="402"/>
      <c r="E191" s="402"/>
      <c r="F191" s="402"/>
      <c r="G191" s="402"/>
      <c r="H191" s="402"/>
      <c r="I191" s="402"/>
      <c r="J191" s="402"/>
      <c r="K191" s="402"/>
      <c r="L191" s="402"/>
      <c r="M191" s="402"/>
      <c r="N191" s="402"/>
      <c r="O191" s="403"/>
      <c r="P191" s="403"/>
      <c r="Q191" s="403"/>
      <c r="R191" s="403"/>
      <c r="S191" s="403"/>
      <c r="T191" s="403"/>
      <c r="U191" s="404"/>
      <c r="V191" s="404"/>
      <c r="W191" s="404"/>
      <c r="X191" s="404"/>
      <c r="Y191" s="404"/>
      <c r="Z191" s="404"/>
      <c r="AA191" s="404"/>
      <c r="AB191" s="404"/>
      <c r="AC191" s="396"/>
      <c r="AD191" s="397"/>
      <c r="AE191" s="397"/>
      <c r="AF191" s="398"/>
      <c r="AG191" s="856"/>
      <c r="AH191" s="857"/>
      <c r="AI191" s="857"/>
      <c r="AJ191" s="858"/>
      <c r="AK191" s="330" t="str">
        <f t="shared" si="31"/>
        <v/>
      </c>
      <c r="AL191" s="331"/>
      <c r="AM191" s="331"/>
      <c r="AN191" s="332"/>
      <c r="AO191" s="116" t="str">
        <f t="shared" si="32"/>
        <v/>
      </c>
      <c r="AP191" s="117"/>
      <c r="AQ191" s="117"/>
      <c r="AR191" s="118"/>
      <c r="AS191" s="399"/>
      <c r="AT191" s="400"/>
      <c r="AU191" s="400"/>
      <c r="AV191" s="401"/>
      <c r="AW191" s="404"/>
      <c r="AX191" s="404"/>
      <c r="AY191" s="404"/>
      <c r="AZ191" s="404"/>
      <c r="BA191" s="25"/>
      <c r="BB191" s="25"/>
      <c r="BC191" s="25"/>
      <c r="BD191" s="25"/>
      <c r="BE191" s="25"/>
      <c r="BF191" s="25"/>
    </row>
    <row r="192" spans="1:61" s="23" customFormat="1" ht="15" customHeight="1">
      <c r="A192" s="25"/>
      <c r="B192" s="125">
        <v>8</v>
      </c>
      <c r="C192" s="125">
        <v>8</v>
      </c>
      <c r="D192" s="402"/>
      <c r="E192" s="402"/>
      <c r="F192" s="402"/>
      <c r="G192" s="402"/>
      <c r="H192" s="402"/>
      <c r="I192" s="402"/>
      <c r="J192" s="402"/>
      <c r="K192" s="402"/>
      <c r="L192" s="402"/>
      <c r="M192" s="402"/>
      <c r="N192" s="402"/>
      <c r="O192" s="403"/>
      <c r="P192" s="403"/>
      <c r="Q192" s="403"/>
      <c r="R192" s="403"/>
      <c r="S192" s="403"/>
      <c r="T192" s="403"/>
      <c r="U192" s="404"/>
      <c r="V192" s="404"/>
      <c r="W192" s="404"/>
      <c r="X192" s="404"/>
      <c r="Y192" s="404"/>
      <c r="Z192" s="404"/>
      <c r="AA192" s="404"/>
      <c r="AB192" s="404"/>
      <c r="AC192" s="396"/>
      <c r="AD192" s="397"/>
      <c r="AE192" s="397"/>
      <c r="AF192" s="398"/>
      <c r="AG192" s="856"/>
      <c r="AH192" s="857"/>
      <c r="AI192" s="857"/>
      <c r="AJ192" s="858"/>
      <c r="AK192" s="330" t="str">
        <f t="shared" si="31"/>
        <v/>
      </c>
      <c r="AL192" s="331"/>
      <c r="AM192" s="331"/>
      <c r="AN192" s="332"/>
      <c r="AO192" s="116" t="str">
        <f t="shared" si="32"/>
        <v/>
      </c>
      <c r="AP192" s="117"/>
      <c r="AQ192" s="117"/>
      <c r="AR192" s="118"/>
      <c r="AS192" s="399"/>
      <c r="AT192" s="400"/>
      <c r="AU192" s="400"/>
      <c r="AV192" s="401"/>
      <c r="AW192" s="404"/>
      <c r="AX192" s="404"/>
      <c r="AY192" s="404"/>
      <c r="AZ192" s="404"/>
      <c r="BA192" s="25"/>
      <c r="BB192" s="25"/>
      <c r="BC192" s="25"/>
      <c r="BD192" s="25"/>
      <c r="BE192" s="25"/>
      <c r="BF192" s="25"/>
    </row>
    <row r="193" spans="1:58" s="23" customFormat="1" ht="15" customHeight="1">
      <c r="A193" s="25"/>
      <c r="B193" s="125">
        <v>9</v>
      </c>
      <c r="C193" s="125">
        <v>9</v>
      </c>
      <c r="D193" s="402"/>
      <c r="E193" s="402"/>
      <c r="F193" s="402"/>
      <c r="G193" s="402"/>
      <c r="H193" s="402"/>
      <c r="I193" s="402"/>
      <c r="J193" s="402"/>
      <c r="K193" s="402"/>
      <c r="L193" s="402"/>
      <c r="M193" s="402"/>
      <c r="N193" s="402"/>
      <c r="O193" s="403"/>
      <c r="P193" s="403"/>
      <c r="Q193" s="403"/>
      <c r="R193" s="403"/>
      <c r="S193" s="403"/>
      <c r="T193" s="403"/>
      <c r="U193" s="404"/>
      <c r="V193" s="404"/>
      <c r="W193" s="404"/>
      <c r="X193" s="404"/>
      <c r="Y193" s="404"/>
      <c r="Z193" s="404"/>
      <c r="AA193" s="404"/>
      <c r="AB193" s="404"/>
      <c r="AC193" s="396"/>
      <c r="AD193" s="397"/>
      <c r="AE193" s="397"/>
      <c r="AF193" s="398"/>
      <c r="AG193" s="856"/>
      <c r="AH193" s="857"/>
      <c r="AI193" s="857"/>
      <c r="AJ193" s="858"/>
      <c r="AK193" s="330" t="str">
        <f t="shared" si="31"/>
        <v/>
      </c>
      <c r="AL193" s="331"/>
      <c r="AM193" s="331"/>
      <c r="AN193" s="332"/>
      <c r="AO193" s="116" t="str">
        <f t="shared" si="32"/>
        <v/>
      </c>
      <c r="AP193" s="117"/>
      <c r="AQ193" s="117"/>
      <c r="AR193" s="118"/>
      <c r="AS193" s="399"/>
      <c r="AT193" s="400"/>
      <c r="AU193" s="400"/>
      <c r="AV193" s="401"/>
      <c r="AW193" s="404"/>
      <c r="AX193" s="404"/>
      <c r="AY193" s="404"/>
      <c r="AZ193" s="404"/>
      <c r="BA193" s="25"/>
      <c r="BB193" s="25"/>
      <c r="BC193" s="25"/>
      <c r="BD193" s="25"/>
      <c r="BE193" s="25"/>
      <c r="BF193" s="25"/>
    </row>
    <row r="194" spans="1:58" s="23" customFormat="1" ht="15" customHeight="1">
      <c r="A194" s="25"/>
      <c r="B194" s="125">
        <v>10</v>
      </c>
      <c r="C194" s="125">
        <v>10</v>
      </c>
      <c r="D194" s="402"/>
      <c r="E194" s="402"/>
      <c r="F194" s="402"/>
      <c r="G194" s="402"/>
      <c r="H194" s="402"/>
      <c r="I194" s="402"/>
      <c r="J194" s="402"/>
      <c r="K194" s="402"/>
      <c r="L194" s="402"/>
      <c r="M194" s="402"/>
      <c r="N194" s="402"/>
      <c r="O194" s="403"/>
      <c r="P194" s="403"/>
      <c r="Q194" s="403"/>
      <c r="R194" s="403"/>
      <c r="S194" s="403"/>
      <c r="T194" s="403"/>
      <c r="U194" s="404"/>
      <c r="V194" s="404"/>
      <c r="W194" s="404"/>
      <c r="X194" s="404"/>
      <c r="Y194" s="404"/>
      <c r="Z194" s="404"/>
      <c r="AA194" s="404"/>
      <c r="AB194" s="404"/>
      <c r="AC194" s="396"/>
      <c r="AD194" s="397"/>
      <c r="AE194" s="397"/>
      <c r="AF194" s="398"/>
      <c r="AG194" s="856"/>
      <c r="AH194" s="857"/>
      <c r="AI194" s="857"/>
      <c r="AJ194" s="858"/>
      <c r="AK194" s="330" t="str">
        <f t="shared" si="31"/>
        <v/>
      </c>
      <c r="AL194" s="331"/>
      <c r="AM194" s="331"/>
      <c r="AN194" s="332"/>
      <c r="AO194" s="116" t="str">
        <f t="shared" si="32"/>
        <v/>
      </c>
      <c r="AP194" s="117"/>
      <c r="AQ194" s="117"/>
      <c r="AR194" s="118"/>
      <c r="AS194" s="399"/>
      <c r="AT194" s="400"/>
      <c r="AU194" s="400"/>
      <c r="AV194" s="401"/>
      <c r="AW194" s="404"/>
      <c r="AX194" s="404"/>
      <c r="AY194" s="404"/>
      <c r="AZ194" s="404"/>
      <c r="BA194" s="25"/>
      <c r="BB194" s="25"/>
      <c r="BC194" s="25"/>
      <c r="BD194" s="25"/>
      <c r="BE194" s="25"/>
      <c r="BF194" s="25"/>
    </row>
    <row r="195" spans="1:58" s="23" customFormat="1" ht="1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row>
    <row r="196" spans="1:58" s="23" customFormat="1" ht="1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8" s="23" customFormat="1" ht="15" customHeight="1">
      <c r="A197" s="25"/>
      <c r="B197" s="23" t="s">
        <v>172</v>
      </c>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25"/>
      <c r="BD197" s="25"/>
      <c r="BE197" s="25"/>
    </row>
    <row r="198" spans="1:58" s="23" customFormat="1" ht="15" customHeight="1" thickBot="1">
      <c r="A198" s="25"/>
      <c r="B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25"/>
      <c r="BD198" s="25"/>
      <c r="BE198" s="25"/>
    </row>
    <row r="199" spans="1:58" s="23" customFormat="1" ht="32.25" customHeight="1">
      <c r="A199" s="25"/>
      <c r="B199" s="322" t="s">
        <v>173</v>
      </c>
      <c r="C199" s="323"/>
      <c r="D199" s="323"/>
      <c r="E199" s="323"/>
      <c r="F199" s="323"/>
      <c r="G199" s="323"/>
      <c r="H199" s="323"/>
      <c r="I199" s="323"/>
      <c r="J199" s="323"/>
      <c r="K199" s="323"/>
      <c r="L199" s="519"/>
      <c r="M199" s="519"/>
      <c r="N199" s="519"/>
      <c r="O199" s="519"/>
      <c r="P199" s="519"/>
      <c r="Q199" s="519"/>
      <c r="R199" s="519"/>
      <c r="S199" s="519"/>
      <c r="T199" s="519"/>
      <c r="U199" s="519"/>
      <c r="V199" s="519"/>
      <c r="W199" s="519"/>
      <c r="X199" s="519"/>
      <c r="Y199" s="519"/>
      <c r="Z199" s="519"/>
      <c r="AA199" s="519"/>
      <c r="AB199" s="519"/>
      <c r="AC199" s="519"/>
      <c r="AD199" s="519"/>
      <c r="AE199" s="519"/>
      <c r="AF199" s="519"/>
      <c r="AG199" s="519"/>
      <c r="AH199" s="519"/>
      <c r="AI199" s="519"/>
      <c r="AJ199" s="519"/>
      <c r="AK199" s="519"/>
      <c r="AL199" s="519"/>
      <c r="AM199" s="519"/>
      <c r="AN199" s="519"/>
      <c r="AO199" s="519"/>
      <c r="AP199" s="519"/>
      <c r="AQ199" s="519"/>
      <c r="AR199" s="519"/>
      <c r="AS199" s="519"/>
      <c r="AT199" s="519"/>
      <c r="AU199" s="519"/>
      <c r="AV199" s="519"/>
      <c r="AW199" s="519"/>
      <c r="AX199" s="519"/>
      <c r="AY199" s="519"/>
      <c r="AZ199" s="520"/>
      <c r="BA199" s="25"/>
      <c r="BB199" s="25"/>
      <c r="BC199" s="25"/>
    </row>
    <row r="200" spans="1:58" s="23" customFormat="1" ht="33.75" customHeight="1" thickBot="1">
      <c r="A200" s="25"/>
      <c r="B200" s="326" t="s">
        <v>175</v>
      </c>
      <c r="C200" s="327"/>
      <c r="D200" s="327"/>
      <c r="E200" s="327"/>
      <c r="F200" s="327"/>
      <c r="G200" s="327"/>
      <c r="H200" s="327"/>
      <c r="I200" s="327"/>
      <c r="J200" s="327"/>
      <c r="K200" s="327"/>
      <c r="L200" s="516"/>
      <c r="M200" s="516"/>
      <c r="N200" s="516"/>
      <c r="O200" s="516"/>
      <c r="P200" s="516"/>
      <c r="Q200" s="516"/>
      <c r="R200" s="516"/>
      <c r="S200" s="516"/>
      <c r="T200" s="516"/>
      <c r="U200" s="516"/>
      <c r="V200" s="516"/>
      <c r="W200" s="516"/>
      <c r="X200" s="516"/>
      <c r="Y200" s="516"/>
      <c r="Z200" s="516"/>
      <c r="AA200" s="516"/>
      <c r="AB200" s="516"/>
      <c r="AC200" s="516"/>
      <c r="AD200" s="516"/>
      <c r="AE200" s="516"/>
      <c r="AF200" s="516"/>
      <c r="AG200" s="516"/>
      <c r="AH200" s="516"/>
      <c r="AI200" s="516"/>
      <c r="AJ200" s="516"/>
      <c r="AK200" s="516"/>
      <c r="AL200" s="516"/>
      <c r="AM200" s="516"/>
      <c r="AN200" s="516"/>
      <c r="AO200" s="516"/>
      <c r="AP200" s="516"/>
      <c r="AQ200" s="516"/>
      <c r="AR200" s="516"/>
      <c r="AS200" s="516"/>
      <c r="AT200" s="516"/>
      <c r="AU200" s="516"/>
      <c r="AV200" s="516"/>
      <c r="AW200" s="516"/>
      <c r="AX200" s="516"/>
      <c r="AY200" s="516"/>
      <c r="AZ200" s="517"/>
      <c r="BA200" s="25"/>
      <c r="BB200" s="25"/>
      <c r="BC200" s="25"/>
    </row>
    <row r="201" spans="1:58" s="23" customFormat="1" ht="1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row>
    <row r="202" spans="1:58" s="23" customFormat="1" ht="1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row>
    <row r="203" spans="1:58" s="23" customFormat="1" ht="1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row>
    <row r="204" spans="1:58" s="23" customFormat="1" ht="1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58" s="11" customFormat="1" ht="4.5" customHeight="1">
      <c r="B205" s="23"/>
    </row>
    <row r="206" spans="1:58" s="23" customFormat="1" ht="15" customHeight="1">
      <c r="A206" s="23" t="s">
        <v>177</v>
      </c>
    </row>
    <row r="207" spans="1:58" s="11" customFormat="1" ht="4.5" customHeight="1">
      <c r="B207" s="23"/>
    </row>
    <row r="208" spans="1:58" s="23" customFormat="1" ht="15" customHeight="1">
      <c r="C208" s="346" t="s">
        <v>178</v>
      </c>
      <c r="D208" s="275"/>
      <c r="E208" s="275"/>
      <c r="F208" s="275"/>
      <c r="G208" s="275"/>
      <c r="H208" s="275"/>
      <c r="I208" s="275"/>
      <c r="J208" s="276"/>
      <c r="K208" s="480"/>
      <c r="L208" s="480"/>
      <c r="M208" s="480"/>
      <c r="N208" s="480"/>
      <c r="O208" s="480"/>
      <c r="P208" s="480"/>
      <c r="Q208" s="480"/>
      <c r="R208" s="480"/>
      <c r="S208" s="480"/>
      <c r="T208" s="480"/>
      <c r="U208" s="480"/>
      <c r="V208" s="480"/>
      <c r="W208" s="480"/>
      <c r="X208" s="480"/>
      <c r="Y208" s="480"/>
      <c r="Z208" s="480"/>
      <c r="AA208" s="480"/>
      <c r="AB208" s="480"/>
      <c r="AC208" s="480"/>
      <c r="AD208" s="480"/>
      <c r="AE208" s="480"/>
      <c r="AF208" s="480"/>
      <c r="AG208" s="480"/>
      <c r="AH208" s="480"/>
      <c r="AI208" s="480"/>
      <c r="AJ208" s="480"/>
      <c r="AK208" s="480"/>
      <c r="AL208" s="480"/>
      <c r="AM208" s="480"/>
      <c r="AN208" s="480"/>
      <c r="AO208" s="480"/>
      <c r="AP208" s="480"/>
      <c r="AQ208" s="480"/>
      <c r="AR208" s="480"/>
      <c r="AS208" s="480"/>
      <c r="AT208" s="480"/>
      <c r="AU208" s="480"/>
      <c r="AV208" s="480"/>
      <c r="AW208" s="480"/>
      <c r="AX208" s="480"/>
      <c r="AY208" s="480"/>
      <c r="AZ208" s="480"/>
      <c r="BA208" s="481"/>
    </row>
    <row r="209" spans="1:53" s="23" customFormat="1" ht="15" customHeight="1">
      <c r="C209" s="349" t="s">
        <v>180</v>
      </c>
      <c r="D209" s="350"/>
      <c r="E209" s="350"/>
      <c r="F209" s="350"/>
      <c r="G209" s="350"/>
      <c r="H209" s="350"/>
      <c r="I209" s="350"/>
      <c r="J209" s="351"/>
      <c r="K209" s="499"/>
      <c r="L209" s="499"/>
      <c r="M209" s="499"/>
      <c r="N209" s="499"/>
      <c r="O209" s="499"/>
      <c r="P209" s="499"/>
      <c r="Q209" s="499"/>
      <c r="R209" s="499"/>
      <c r="S209" s="499"/>
      <c r="T209" s="499"/>
      <c r="U209" s="499"/>
      <c r="V209" s="499"/>
      <c r="W209" s="499"/>
      <c r="X209" s="499"/>
      <c r="Y209" s="499"/>
      <c r="Z209" s="499"/>
      <c r="AA209" s="499"/>
      <c r="AB209" s="499"/>
      <c r="AC209" s="499"/>
      <c r="AD209" s="499"/>
      <c r="AE209" s="499"/>
      <c r="AF209" s="499"/>
      <c r="AG209" s="499"/>
      <c r="AH209" s="499"/>
      <c r="AI209" s="499"/>
      <c r="AJ209" s="499"/>
      <c r="AK209" s="499"/>
      <c r="AL209" s="499"/>
      <c r="AM209" s="499"/>
      <c r="AN209" s="499"/>
      <c r="AO209" s="499"/>
      <c r="AP209" s="499"/>
      <c r="AQ209" s="499"/>
      <c r="AR209" s="499"/>
      <c r="AS209" s="499"/>
      <c r="AT209" s="499"/>
      <c r="AU209" s="499"/>
      <c r="AV209" s="499"/>
      <c r="AW209" s="499"/>
      <c r="AX209" s="499"/>
      <c r="AY209" s="499"/>
      <c r="AZ209" s="499"/>
      <c r="BA209" s="500"/>
    </row>
    <row r="210" spans="1:53" s="23" customFormat="1" ht="15" customHeight="1">
      <c r="C210" s="354"/>
      <c r="D210" s="355"/>
      <c r="E210" s="355"/>
      <c r="F210" s="355"/>
      <c r="G210" s="355"/>
      <c r="H210" s="355"/>
      <c r="I210" s="355"/>
      <c r="J210" s="356"/>
      <c r="K210" s="346" t="s">
        <v>182</v>
      </c>
      <c r="L210" s="275"/>
      <c r="M210" s="275"/>
      <c r="N210" s="275"/>
      <c r="O210" s="275"/>
      <c r="P210" s="275"/>
      <c r="Q210" s="275"/>
      <c r="R210" s="487"/>
      <c r="S210" s="274" t="s">
        <v>147</v>
      </c>
      <c r="T210" s="275"/>
      <c r="U210" s="275"/>
      <c r="V210" s="275"/>
      <c r="W210" s="487"/>
      <c r="X210" s="274" t="s">
        <v>10</v>
      </c>
      <c r="Y210" s="275"/>
      <c r="Z210" s="275"/>
      <c r="AA210" s="275"/>
      <c r="AB210" s="487"/>
      <c r="AC210" s="274" t="s">
        <v>183</v>
      </c>
      <c r="AD210" s="275"/>
      <c r="AE210" s="275"/>
      <c r="AF210" s="275"/>
      <c r="AG210" s="275"/>
      <c r="AH210" s="275"/>
      <c r="AI210" s="275"/>
      <c r="AJ210" s="487"/>
      <c r="AK210" s="274" t="s">
        <v>184</v>
      </c>
      <c r="AL210" s="275"/>
      <c r="AM210" s="275"/>
      <c r="AN210" s="275"/>
      <c r="AO210" s="487"/>
      <c r="AP210" s="274" t="s">
        <v>185</v>
      </c>
      <c r="AQ210" s="275"/>
      <c r="AR210" s="275"/>
      <c r="AS210" s="275"/>
      <c r="AT210" s="487"/>
      <c r="AU210" s="853" t="s">
        <v>186</v>
      </c>
      <c r="AV210" s="853"/>
      <c r="AW210" s="853"/>
      <c r="AX210" s="853"/>
      <c r="AY210" s="853"/>
      <c r="AZ210" s="853"/>
      <c r="BA210" s="854"/>
    </row>
    <row r="211" spans="1:53" s="23" customFormat="1" ht="15" customHeight="1">
      <c r="C211" s="337" t="s">
        <v>187</v>
      </c>
      <c r="D211" s="338"/>
      <c r="E211" s="338"/>
      <c r="F211" s="338"/>
      <c r="G211" s="338"/>
      <c r="H211" s="338"/>
      <c r="I211" s="338"/>
      <c r="J211" s="339"/>
      <c r="K211" s="518"/>
      <c r="L211" s="511"/>
      <c r="M211" s="511"/>
      <c r="N211" s="511"/>
      <c r="O211" s="511"/>
      <c r="P211" s="511"/>
      <c r="Q211" s="511"/>
      <c r="R211" s="512"/>
      <c r="S211" s="510"/>
      <c r="T211" s="511"/>
      <c r="U211" s="511"/>
      <c r="V211" s="511"/>
      <c r="W211" s="512"/>
      <c r="X211" s="510"/>
      <c r="Y211" s="511"/>
      <c r="Z211" s="511"/>
      <c r="AA211" s="511"/>
      <c r="AB211" s="512"/>
      <c r="AC211" s="510"/>
      <c r="AD211" s="511"/>
      <c r="AE211" s="511"/>
      <c r="AF211" s="511"/>
      <c r="AG211" s="511"/>
      <c r="AH211" s="511"/>
      <c r="AI211" s="511"/>
      <c r="AJ211" s="512"/>
      <c r="AK211" s="513"/>
      <c r="AL211" s="508"/>
      <c r="AM211" s="508"/>
      <c r="AN211" s="508"/>
      <c r="AO211" s="514"/>
      <c r="AP211" s="513"/>
      <c r="AQ211" s="508"/>
      <c r="AR211" s="508"/>
      <c r="AS211" s="508"/>
      <c r="AT211" s="514"/>
      <c r="AU211" s="508"/>
      <c r="AV211" s="508"/>
      <c r="AW211" s="508"/>
      <c r="AX211" s="508"/>
      <c r="AY211" s="508"/>
      <c r="AZ211" s="508"/>
      <c r="BA211" s="509"/>
    </row>
    <row r="212" spans="1:53" s="23" customFormat="1" ht="15" customHeight="1" thickBot="1">
      <c r="C212" s="349" t="s">
        <v>194</v>
      </c>
      <c r="D212" s="350"/>
      <c r="E212" s="350"/>
      <c r="F212" s="350"/>
      <c r="G212" s="350"/>
      <c r="H212" s="350"/>
      <c r="I212" s="350"/>
      <c r="J212" s="351"/>
      <c r="K212" s="507"/>
      <c r="L212" s="505"/>
      <c r="M212" s="505"/>
      <c r="N212" s="505"/>
      <c r="O212" s="505"/>
      <c r="P212" s="505"/>
      <c r="Q212" s="505"/>
      <c r="R212" s="506"/>
      <c r="S212" s="504"/>
      <c r="T212" s="505"/>
      <c r="U212" s="505"/>
      <c r="V212" s="505"/>
      <c r="W212" s="506"/>
      <c r="X212" s="504"/>
      <c r="Y212" s="505"/>
      <c r="Z212" s="505"/>
      <c r="AA212" s="505"/>
      <c r="AB212" s="506"/>
      <c r="AC212" s="504"/>
      <c r="AD212" s="505"/>
      <c r="AE212" s="505"/>
      <c r="AF212" s="505"/>
      <c r="AG212" s="505"/>
      <c r="AH212" s="505"/>
      <c r="AI212" s="505"/>
      <c r="AJ212" s="506"/>
      <c r="AK212" s="501"/>
      <c r="AL212" s="502"/>
      <c r="AM212" s="502"/>
      <c r="AN212" s="502"/>
      <c r="AO212" s="503"/>
      <c r="AP212" s="501"/>
      <c r="AQ212" s="502"/>
      <c r="AR212" s="502"/>
      <c r="AS212" s="502"/>
      <c r="AT212" s="503"/>
      <c r="AU212" s="502"/>
      <c r="AV212" s="502"/>
      <c r="AW212" s="502"/>
      <c r="AX212" s="502"/>
      <c r="AY212" s="502"/>
      <c r="AZ212" s="502"/>
      <c r="BA212" s="515"/>
    </row>
    <row r="213" spans="1:53" s="11" customFormat="1" ht="15.75" customHeight="1">
      <c r="B213" s="23"/>
    </row>
    <row r="214" spans="1:53">
      <c r="A214" s="177" t="s">
        <v>201</v>
      </c>
      <c r="B214" s="177"/>
      <c r="C214" s="177"/>
      <c r="D214" s="177"/>
      <c r="E214" s="177"/>
    </row>
    <row r="216" spans="1:53">
      <c r="B216" s="125" t="s">
        <v>202</v>
      </c>
      <c r="C216" s="125"/>
      <c r="D216" s="125"/>
      <c r="E216" s="125"/>
      <c r="F216" s="125"/>
      <c r="G216" s="416"/>
      <c r="H216" s="416"/>
      <c r="I216" s="416"/>
      <c r="J216" s="416"/>
      <c r="K216" s="416"/>
      <c r="L216" s="416"/>
      <c r="M216" s="416"/>
      <c r="N216" s="132" t="s">
        <v>203</v>
      </c>
      <c r="O216" s="132"/>
      <c r="P216" s="132"/>
      <c r="Q216" s="132"/>
      <c r="R216" s="423"/>
      <c r="S216" s="423"/>
      <c r="T216" s="423"/>
      <c r="U216" s="423"/>
      <c r="V216" s="423"/>
      <c r="W216" s="423"/>
      <c r="X216" s="423"/>
    </row>
    <row r="217" spans="1:53">
      <c r="C217" s="125" t="s">
        <v>205</v>
      </c>
      <c r="D217" s="125"/>
      <c r="E217" s="125"/>
      <c r="F217" s="125"/>
      <c r="G217" s="416"/>
      <c r="H217" s="416"/>
      <c r="I217" s="416"/>
      <c r="J217" s="416"/>
      <c r="K217" s="416"/>
      <c r="L217" s="416"/>
      <c r="M217" s="416"/>
      <c r="N217" s="132" t="s">
        <v>203</v>
      </c>
      <c r="O217" s="132"/>
      <c r="P217" s="132"/>
      <c r="Q217" s="132"/>
      <c r="R217" s="423"/>
      <c r="S217" s="423"/>
      <c r="T217" s="423"/>
      <c r="U217" s="423"/>
      <c r="V217" s="423"/>
      <c r="W217" s="423"/>
      <c r="X217" s="423"/>
    </row>
    <row r="218" spans="1:53" s="11" customFormat="1" ht="15.75" customHeight="1">
      <c r="B218" s="23"/>
    </row>
    <row r="219" spans="1:53" s="11" customFormat="1" ht="15" customHeight="1">
      <c r="B219" s="23"/>
    </row>
    <row r="220" spans="1:53" s="23" customFormat="1" ht="15" customHeight="1" thickBot="1">
      <c r="A220" s="363" t="s">
        <v>206</v>
      </c>
      <c r="B220" s="363"/>
      <c r="C220" s="363"/>
      <c r="D220" s="363"/>
      <c r="E220" s="363"/>
      <c r="F220" s="363"/>
      <c r="G220" s="363"/>
      <c r="H220" s="363"/>
      <c r="I220" s="363"/>
      <c r="J220" s="363"/>
      <c r="K220" s="363"/>
      <c r="L220" s="363"/>
      <c r="M220" s="363"/>
      <c r="N220" s="363"/>
    </row>
    <row r="221" spans="1:53" s="11" customFormat="1" ht="15" customHeight="1">
      <c r="B221" s="23"/>
      <c r="C221" s="34"/>
      <c r="D221" s="855" t="s">
        <v>238</v>
      </c>
      <c r="E221" s="855"/>
      <c r="F221" s="855"/>
      <c r="G221" s="855"/>
      <c r="H221" s="855"/>
      <c r="I221" s="855"/>
      <c r="J221" s="855"/>
      <c r="K221" s="855"/>
      <c r="L221" s="855"/>
      <c r="M221" s="855"/>
      <c r="N221" s="855"/>
      <c r="O221" s="855"/>
      <c r="P221" s="357" t="s">
        <v>208</v>
      </c>
      <c r="Q221" s="357"/>
      <c r="R221" s="357"/>
      <c r="S221" s="357"/>
      <c r="T221" s="357"/>
      <c r="U221" s="357"/>
      <c r="V221" s="357"/>
      <c r="W221" s="357"/>
      <c r="X221" s="357"/>
      <c r="Y221" s="357"/>
      <c r="Z221" s="357" t="s">
        <v>209</v>
      </c>
      <c r="AA221" s="357"/>
      <c r="AB221" s="357"/>
      <c r="AC221" s="357"/>
      <c r="AD221" s="357"/>
      <c r="AE221" s="357"/>
      <c r="AF221" s="357"/>
      <c r="AG221" s="357"/>
      <c r="AH221" s="357"/>
      <c r="AI221" s="358"/>
    </row>
    <row r="222" spans="1:53">
      <c r="A222" s="8">
        <v>1</v>
      </c>
      <c r="C222" s="35" t="s">
        <v>239</v>
      </c>
      <c r="D222" s="479">
        <f>IF(ISNA(VLOOKUP(A222,入力シート!$B$57:$L$66,3,FALSE)),"",VLOOKUP(A222,入力シート!$B$57:$L$66,3,FALSE))</f>
        <v>0</v>
      </c>
      <c r="E222" s="479"/>
      <c r="F222" s="479"/>
      <c r="G222" s="479"/>
      <c r="H222" s="479"/>
      <c r="I222" s="479"/>
      <c r="J222" s="479"/>
      <c r="K222" s="479"/>
      <c r="L222" s="479"/>
      <c r="M222" s="479"/>
      <c r="N222" s="479"/>
      <c r="O222" s="479"/>
      <c r="P222" s="415"/>
      <c r="Q222" s="415"/>
      <c r="R222" s="415"/>
      <c r="S222" s="415"/>
      <c r="T222" s="415"/>
      <c r="U222" s="415"/>
      <c r="V222" s="415"/>
      <c r="W222" s="415"/>
      <c r="X222" s="415"/>
      <c r="Y222" s="415"/>
      <c r="Z222" s="415"/>
      <c r="AA222" s="415"/>
      <c r="AB222" s="415"/>
      <c r="AC222" s="415"/>
      <c r="AD222" s="415"/>
      <c r="AE222" s="415"/>
      <c r="AF222" s="415"/>
      <c r="AG222" s="415"/>
      <c r="AH222" s="415"/>
      <c r="AI222" s="494"/>
      <c r="AJ222" s="36"/>
      <c r="AK222" s="36"/>
      <c r="AL222" s="36"/>
      <c r="AM222" s="36"/>
      <c r="AN222" s="36"/>
      <c r="AO222" s="36"/>
      <c r="AP222" s="36"/>
      <c r="AQ222" s="36"/>
      <c r="AR222" s="36"/>
      <c r="AS222" s="36"/>
      <c r="AT222" s="36"/>
      <c r="AU222" s="36"/>
      <c r="AV222" s="36"/>
      <c r="AW222" s="36"/>
      <c r="AX222" s="36"/>
      <c r="AY222" s="36"/>
      <c r="AZ222" s="36"/>
    </row>
    <row r="223" spans="1:53">
      <c r="A223" s="8">
        <v>2</v>
      </c>
      <c r="B223" s="15"/>
      <c r="C223" s="35" t="s">
        <v>213</v>
      </c>
      <c r="D223" s="479">
        <f>IF(ISNA(VLOOKUP(A223,入力シート!$B$57:$L$66,3,FALSE)),"",VLOOKUP(A223,入力シート!$B$57:$L$66,3,FALSE))</f>
        <v>0</v>
      </c>
      <c r="E223" s="479"/>
      <c r="F223" s="479"/>
      <c r="G223" s="479"/>
      <c r="H223" s="479"/>
      <c r="I223" s="479"/>
      <c r="J223" s="479"/>
      <c r="K223" s="479"/>
      <c r="L223" s="479"/>
      <c r="M223" s="479"/>
      <c r="N223" s="479"/>
      <c r="O223" s="479"/>
      <c r="P223" s="415"/>
      <c r="Q223" s="415"/>
      <c r="R223" s="415"/>
      <c r="S223" s="415"/>
      <c r="T223" s="415"/>
      <c r="U223" s="415"/>
      <c r="V223" s="415"/>
      <c r="W223" s="415"/>
      <c r="X223" s="415"/>
      <c r="Y223" s="415"/>
      <c r="Z223" s="415"/>
      <c r="AA223" s="415"/>
      <c r="AB223" s="415"/>
      <c r="AC223" s="415"/>
      <c r="AD223" s="415"/>
      <c r="AE223" s="415"/>
      <c r="AF223" s="415"/>
      <c r="AG223" s="415"/>
      <c r="AH223" s="415"/>
      <c r="AI223" s="494"/>
      <c r="AJ223" s="36"/>
      <c r="AK223" s="36"/>
      <c r="AL223" s="36"/>
      <c r="AM223" s="36"/>
      <c r="AN223" s="36"/>
      <c r="AO223" s="36"/>
      <c r="AP223" s="36"/>
      <c r="AQ223" s="36"/>
      <c r="AR223" s="36"/>
      <c r="AS223" s="36"/>
      <c r="AT223" s="36"/>
      <c r="AU223" s="36"/>
      <c r="AV223" s="36"/>
      <c r="AW223" s="36"/>
      <c r="AX223" s="36"/>
      <c r="AY223" s="36"/>
      <c r="AZ223" s="36"/>
    </row>
    <row r="224" spans="1:53">
      <c r="A224" s="8">
        <v>3</v>
      </c>
      <c r="C224" s="35" t="s">
        <v>215</v>
      </c>
      <c r="D224" s="479">
        <f>IF(ISNA(VLOOKUP(A224,入力シート!$B$57:$L$66,3,FALSE)),"",VLOOKUP(A224,入力シート!$B$57:$L$66,3,FALSE))</f>
        <v>0</v>
      </c>
      <c r="E224" s="479"/>
      <c r="F224" s="479"/>
      <c r="G224" s="479"/>
      <c r="H224" s="479"/>
      <c r="I224" s="479"/>
      <c r="J224" s="479"/>
      <c r="K224" s="479"/>
      <c r="L224" s="479"/>
      <c r="M224" s="479"/>
      <c r="N224" s="479"/>
      <c r="O224" s="479"/>
      <c r="P224" s="415"/>
      <c r="Q224" s="415"/>
      <c r="R224" s="415"/>
      <c r="S224" s="415"/>
      <c r="T224" s="415"/>
      <c r="U224" s="415"/>
      <c r="V224" s="415"/>
      <c r="W224" s="415"/>
      <c r="X224" s="415"/>
      <c r="Y224" s="415"/>
      <c r="Z224" s="415"/>
      <c r="AA224" s="415"/>
      <c r="AB224" s="415"/>
      <c r="AC224" s="415"/>
      <c r="AD224" s="415"/>
      <c r="AE224" s="415"/>
      <c r="AF224" s="415"/>
      <c r="AG224" s="415"/>
      <c r="AH224" s="415"/>
      <c r="AI224" s="494"/>
      <c r="AJ224" s="36"/>
      <c r="AK224" s="36"/>
      <c r="AL224" s="36"/>
      <c r="AM224" s="36"/>
      <c r="AN224" s="36"/>
      <c r="AO224" s="36"/>
      <c r="AP224" s="36"/>
      <c r="AQ224" s="36"/>
      <c r="AR224" s="36"/>
      <c r="AS224" s="36"/>
      <c r="AT224" s="36"/>
      <c r="AU224" s="36"/>
      <c r="AV224" s="36"/>
      <c r="AW224" s="36"/>
      <c r="AX224" s="36"/>
      <c r="AY224" s="36"/>
      <c r="AZ224" s="36"/>
    </row>
    <row r="225" spans="1:52">
      <c r="A225" s="8">
        <v>4</v>
      </c>
      <c r="C225" s="35" t="s">
        <v>217</v>
      </c>
      <c r="D225" s="479">
        <f>IF(ISNA(VLOOKUP(A225,入力シート!$B$57:$L$66,3,FALSE)),"",VLOOKUP(A225,入力シート!$B$57:$L$66,3,FALSE))</f>
        <v>0</v>
      </c>
      <c r="E225" s="479"/>
      <c r="F225" s="479"/>
      <c r="G225" s="479"/>
      <c r="H225" s="479"/>
      <c r="I225" s="479"/>
      <c r="J225" s="479"/>
      <c r="K225" s="479"/>
      <c r="L225" s="479"/>
      <c r="M225" s="479"/>
      <c r="N225" s="479"/>
      <c r="O225" s="479"/>
      <c r="P225" s="415"/>
      <c r="Q225" s="415"/>
      <c r="R225" s="415"/>
      <c r="S225" s="415"/>
      <c r="T225" s="415"/>
      <c r="U225" s="415"/>
      <c r="V225" s="415"/>
      <c r="W225" s="415"/>
      <c r="X225" s="415"/>
      <c r="Y225" s="415"/>
      <c r="Z225" s="415"/>
      <c r="AA225" s="415"/>
      <c r="AB225" s="415"/>
      <c r="AC225" s="415"/>
      <c r="AD225" s="415"/>
      <c r="AE225" s="415"/>
      <c r="AF225" s="415"/>
      <c r="AG225" s="415"/>
      <c r="AH225" s="415"/>
      <c r="AI225" s="494"/>
      <c r="AJ225" s="36"/>
      <c r="AK225" s="36"/>
      <c r="AL225" s="36"/>
      <c r="AM225" s="36"/>
      <c r="AN225" s="36"/>
      <c r="AO225" s="36"/>
      <c r="AP225" s="36"/>
      <c r="AQ225" s="36"/>
      <c r="AR225" s="36"/>
      <c r="AS225" s="36"/>
      <c r="AT225" s="36"/>
      <c r="AU225" s="36"/>
      <c r="AV225" s="36"/>
      <c r="AW225" s="36"/>
      <c r="AX225" s="36"/>
      <c r="AY225" s="36"/>
      <c r="AZ225" s="36"/>
    </row>
    <row r="226" spans="1:52">
      <c r="A226" s="8">
        <v>5</v>
      </c>
      <c r="C226" s="35" t="s">
        <v>219</v>
      </c>
      <c r="D226" s="479">
        <f>IF(ISNA(VLOOKUP(A226,入力シート!$B$57:$L$66,3,FALSE)),"",VLOOKUP(A226,入力シート!$B$57:$L$66,3,FALSE))</f>
        <v>0</v>
      </c>
      <c r="E226" s="479"/>
      <c r="F226" s="479"/>
      <c r="G226" s="479"/>
      <c r="H226" s="479"/>
      <c r="I226" s="479"/>
      <c r="J226" s="479"/>
      <c r="K226" s="479"/>
      <c r="L226" s="479"/>
      <c r="M226" s="479"/>
      <c r="N226" s="479"/>
      <c r="O226" s="479"/>
      <c r="P226" s="415"/>
      <c r="Q226" s="415"/>
      <c r="R226" s="415"/>
      <c r="S226" s="415"/>
      <c r="T226" s="415"/>
      <c r="U226" s="415"/>
      <c r="V226" s="415"/>
      <c r="W226" s="415"/>
      <c r="X226" s="415"/>
      <c r="Y226" s="415"/>
      <c r="Z226" s="415"/>
      <c r="AA226" s="415"/>
      <c r="AB226" s="415"/>
      <c r="AC226" s="415"/>
      <c r="AD226" s="415"/>
      <c r="AE226" s="415"/>
      <c r="AF226" s="415"/>
      <c r="AG226" s="415"/>
      <c r="AH226" s="415"/>
      <c r="AI226" s="494"/>
      <c r="AJ226" s="36"/>
      <c r="AK226" s="36"/>
      <c r="AL226" s="36"/>
      <c r="AM226" s="36"/>
      <c r="AN226" s="36"/>
      <c r="AO226" s="36"/>
      <c r="AP226" s="36"/>
      <c r="AQ226" s="36"/>
      <c r="AR226" s="36"/>
      <c r="AS226" s="36"/>
      <c r="AT226" s="36"/>
      <c r="AU226" s="36"/>
      <c r="AV226" s="36"/>
      <c r="AW226" s="36"/>
      <c r="AX226" s="36"/>
      <c r="AY226" s="36"/>
      <c r="AZ226" s="36"/>
    </row>
    <row r="227" spans="1:52">
      <c r="A227" s="8">
        <v>6</v>
      </c>
      <c r="C227" s="35" t="s">
        <v>220</v>
      </c>
      <c r="D227" s="479">
        <f>IF(ISNA(VLOOKUP(A227,入力シート!$B$57:$L$66,3,FALSE)),"",VLOOKUP(A227,入力シート!$B$57:$L$66,3,FALSE))</f>
        <v>0</v>
      </c>
      <c r="E227" s="479"/>
      <c r="F227" s="479"/>
      <c r="G227" s="479"/>
      <c r="H227" s="479"/>
      <c r="I227" s="479"/>
      <c r="J227" s="479"/>
      <c r="K227" s="479"/>
      <c r="L227" s="479"/>
      <c r="M227" s="479"/>
      <c r="N227" s="479"/>
      <c r="O227" s="479"/>
      <c r="P227" s="415"/>
      <c r="Q227" s="415"/>
      <c r="R227" s="415"/>
      <c r="S227" s="415"/>
      <c r="T227" s="415"/>
      <c r="U227" s="415"/>
      <c r="V227" s="415"/>
      <c r="W227" s="415"/>
      <c r="X227" s="415"/>
      <c r="Y227" s="415"/>
      <c r="Z227" s="415"/>
      <c r="AA227" s="415"/>
      <c r="AB227" s="415"/>
      <c r="AC227" s="415"/>
      <c r="AD227" s="415"/>
      <c r="AE227" s="415"/>
      <c r="AF227" s="415"/>
      <c r="AG227" s="415"/>
      <c r="AH227" s="415"/>
      <c r="AI227" s="494"/>
      <c r="AJ227" s="36"/>
      <c r="AK227" s="36"/>
      <c r="AL227" s="36"/>
      <c r="AM227" s="36"/>
      <c r="AN227" s="36"/>
      <c r="AO227" s="36"/>
      <c r="AP227" s="36"/>
      <c r="AQ227" s="36"/>
      <c r="AR227" s="36"/>
      <c r="AS227" s="36"/>
      <c r="AT227" s="36"/>
      <c r="AU227" s="36"/>
      <c r="AV227" s="36"/>
      <c r="AW227" s="36"/>
      <c r="AX227" s="36"/>
      <c r="AY227" s="36"/>
      <c r="AZ227" s="36"/>
    </row>
    <row r="228" spans="1:52">
      <c r="A228" s="8">
        <v>7</v>
      </c>
      <c r="B228" s="15"/>
      <c r="C228" s="35" t="s">
        <v>221</v>
      </c>
      <c r="D228" s="479">
        <f>IF(ISNA(VLOOKUP(A228,入力シート!$B$57:$L$66,3,FALSE)),"",VLOOKUP(A228,入力シート!$B$57:$L$66,3,FALSE))</f>
        <v>0</v>
      </c>
      <c r="E228" s="479"/>
      <c r="F228" s="479"/>
      <c r="G228" s="479"/>
      <c r="H228" s="479"/>
      <c r="I228" s="479"/>
      <c r="J228" s="479"/>
      <c r="K228" s="479"/>
      <c r="L228" s="479"/>
      <c r="M228" s="479"/>
      <c r="N228" s="479"/>
      <c r="O228" s="479"/>
      <c r="P228" s="415"/>
      <c r="Q228" s="415"/>
      <c r="R228" s="415"/>
      <c r="S228" s="415"/>
      <c r="T228" s="415"/>
      <c r="U228" s="415"/>
      <c r="V228" s="415"/>
      <c r="W228" s="415"/>
      <c r="X228" s="415"/>
      <c r="Y228" s="415"/>
      <c r="Z228" s="415"/>
      <c r="AA228" s="415"/>
      <c r="AB228" s="415"/>
      <c r="AC228" s="415"/>
      <c r="AD228" s="415"/>
      <c r="AE228" s="415"/>
      <c r="AF228" s="415"/>
      <c r="AG228" s="415"/>
      <c r="AH228" s="415"/>
      <c r="AI228" s="494"/>
      <c r="AJ228" s="36"/>
      <c r="AK228" s="36"/>
      <c r="AL228" s="36"/>
      <c r="AM228" s="36"/>
      <c r="AN228" s="36"/>
      <c r="AO228" s="36"/>
      <c r="AP228" s="36"/>
      <c r="AQ228" s="36"/>
      <c r="AR228" s="36"/>
      <c r="AS228" s="36"/>
      <c r="AT228" s="36"/>
      <c r="AU228" s="36"/>
      <c r="AV228" s="36"/>
      <c r="AW228" s="36"/>
      <c r="AX228" s="36"/>
      <c r="AY228" s="36"/>
      <c r="AZ228" s="36"/>
    </row>
    <row r="229" spans="1:52">
      <c r="A229" s="8">
        <v>8</v>
      </c>
      <c r="C229" s="35" t="s">
        <v>222</v>
      </c>
      <c r="D229" s="479">
        <f>IF(ISNA(VLOOKUP(A229,入力シート!$B$57:$L$66,3,FALSE)),"",VLOOKUP(A229,入力シート!$B$57:$L$66,3,FALSE))</f>
        <v>0</v>
      </c>
      <c r="E229" s="479"/>
      <c r="F229" s="479"/>
      <c r="G229" s="479"/>
      <c r="H229" s="479"/>
      <c r="I229" s="479"/>
      <c r="J229" s="479"/>
      <c r="K229" s="479"/>
      <c r="L229" s="479"/>
      <c r="M229" s="479"/>
      <c r="N229" s="479"/>
      <c r="O229" s="479"/>
      <c r="P229" s="415"/>
      <c r="Q229" s="415"/>
      <c r="R229" s="415"/>
      <c r="S229" s="415"/>
      <c r="T229" s="415"/>
      <c r="U229" s="415"/>
      <c r="V229" s="415"/>
      <c r="W229" s="415"/>
      <c r="X229" s="415"/>
      <c r="Y229" s="415"/>
      <c r="Z229" s="415"/>
      <c r="AA229" s="415"/>
      <c r="AB229" s="415"/>
      <c r="AC229" s="415"/>
      <c r="AD229" s="415"/>
      <c r="AE229" s="415"/>
      <c r="AF229" s="415"/>
      <c r="AG229" s="415"/>
      <c r="AH229" s="415"/>
      <c r="AI229" s="494"/>
      <c r="AJ229" s="36"/>
      <c r="AK229" s="36"/>
      <c r="AL229" s="36"/>
      <c r="AM229" s="36"/>
      <c r="AN229" s="36"/>
      <c r="AO229" s="36"/>
      <c r="AP229" s="36"/>
      <c r="AQ229" s="36"/>
      <c r="AR229" s="36"/>
      <c r="AS229" s="36"/>
      <c r="AT229" s="36"/>
      <c r="AU229" s="36"/>
      <c r="AV229" s="36"/>
      <c r="AW229" s="36"/>
      <c r="AX229" s="36"/>
      <c r="AY229" s="36"/>
      <c r="AZ229" s="36"/>
    </row>
    <row r="230" spans="1:52">
      <c r="A230" s="8">
        <v>9</v>
      </c>
      <c r="C230" s="35" t="s">
        <v>223</v>
      </c>
      <c r="D230" s="479">
        <f>IF(ISNA(VLOOKUP(A230,入力シート!$B$57:$L$66,3,FALSE)),"",VLOOKUP(A230,入力シート!$B$57:$L$66,3,FALSE))</f>
        <v>0</v>
      </c>
      <c r="E230" s="479"/>
      <c r="F230" s="479"/>
      <c r="G230" s="479"/>
      <c r="H230" s="479"/>
      <c r="I230" s="479"/>
      <c r="J230" s="479"/>
      <c r="K230" s="479"/>
      <c r="L230" s="479"/>
      <c r="M230" s="479"/>
      <c r="N230" s="479"/>
      <c r="O230" s="479"/>
      <c r="P230" s="415"/>
      <c r="Q230" s="415"/>
      <c r="R230" s="415"/>
      <c r="S230" s="415"/>
      <c r="T230" s="415"/>
      <c r="U230" s="415"/>
      <c r="V230" s="415"/>
      <c r="W230" s="415"/>
      <c r="X230" s="415"/>
      <c r="Y230" s="415"/>
      <c r="Z230" s="415"/>
      <c r="AA230" s="415"/>
      <c r="AB230" s="415"/>
      <c r="AC230" s="415"/>
      <c r="AD230" s="415"/>
      <c r="AE230" s="415"/>
      <c r="AF230" s="415"/>
      <c r="AG230" s="415"/>
      <c r="AH230" s="415"/>
      <c r="AI230" s="494"/>
      <c r="AJ230" s="36"/>
      <c r="AK230" s="36"/>
      <c r="AL230" s="36"/>
      <c r="AM230" s="36"/>
      <c r="AN230" s="36"/>
      <c r="AO230" s="36"/>
      <c r="AP230" s="36"/>
      <c r="AQ230" s="36"/>
      <c r="AR230" s="36"/>
      <c r="AS230" s="36"/>
      <c r="AT230" s="36"/>
      <c r="AU230" s="36"/>
      <c r="AV230" s="36"/>
      <c r="AW230" s="36"/>
      <c r="AX230" s="36"/>
      <c r="AY230" s="36"/>
      <c r="AZ230" s="36"/>
    </row>
    <row r="231" spans="1:52" ht="19.5" thickBot="1">
      <c r="A231" s="8">
        <v>10</v>
      </c>
      <c r="C231" s="37" t="s">
        <v>224</v>
      </c>
      <c r="D231" s="491">
        <f>IF(ISNA(VLOOKUP(A231,入力シート!$B$57:$L$66,3,FALSE)),"",VLOOKUP(A231,入力シート!$B$57:$L$66,3,FALSE))</f>
        <v>0</v>
      </c>
      <c r="E231" s="492"/>
      <c r="F231" s="492"/>
      <c r="G231" s="492"/>
      <c r="H231" s="492"/>
      <c r="I231" s="492"/>
      <c r="J231" s="492"/>
      <c r="K231" s="492"/>
      <c r="L231" s="492"/>
      <c r="M231" s="492"/>
      <c r="N231" s="492"/>
      <c r="O231" s="493"/>
      <c r="P231" s="488"/>
      <c r="Q231" s="489"/>
      <c r="R231" s="489"/>
      <c r="S231" s="489"/>
      <c r="T231" s="489"/>
      <c r="U231" s="489"/>
      <c r="V231" s="489"/>
      <c r="W231" s="489"/>
      <c r="X231" s="489"/>
      <c r="Y231" s="498"/>
      <c r="Z231" s="488"/>
      <c r="AA231" s="489"/>
      <c r="AB231" s="489"/>
      <c r="AC231" s="489"/>
      <c r="AD231" s="489"/>
      <c r="AE231" s="489"/>
      <c r="AF231" s="489"/>
      <c r="AG231" s="489"/>
      <c r="AH231" s="489"/>
      <c r="AI231" s="490"/>
      <c r="AJ231" s="39"/>
      <c r="AK231" s="36"/>
      <c r="AL231" s="36"/>
      <c r="AM231" s="36"/>
      <c r="AN231" s="36"/>
      <c r="AO231" s="36"/>
      <c r="AP231" s="36"/>
      <c r="AQ231" s="36"/>
      <c r="AR231" s="36"/>
      <c r="AS231" s="36"/>
      <c r="AT231" s="36"/>
      <c r="AU231" s="36"/>
      <c r="AV231" s="36"/>
      <c r="AW231" s="36"/>
      <c r="AX231" s="36"/>
      <c r="AY231" s="36"/>
      <c r="AZ231" s="36"/>
    </row>
    <row r="232" spans="1:52" ht="19.5" thickBot="1">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row>
    <row r="233" spans="1:52" ht="19.5" thickBot="1">
      <c r="A233" s="3"/>
      <c r="B233" s="198" t="s">
        <v>225</v>
      </c>
      <c r="C233" s="199"/>
      <c r="D233" s="199"/>
      <c r="E233" s="371"/>
      <c r="F233" s="485"/>
      <c r="G233" s="485"/>
      <c r="H233" s="485"/>
      <c r="I233" s="485"/>
      <c r="J233" s="485"/>
      <c r="K233" s="485"/>
      <c r="L233" s="486"/>
      <c r="M233" s="3"/>
      <c r="N233" s="3"/>
      <c r="O233" s="3"/>
      <c r="P233" s="3"/>
      <c r="Q233" s="3"/>
      <c r="R233" s="3"/>
      <c r="S233" s="3"/>
      <c r="T233" s="3"/>
      <c r="U233" s="3"/>
      <c r="V233" s="3"/>
      <c r="W233" s="3"/>
    </row>
    <row r="234" spans="1:52">
      <c r="A234" s="3"/>
      <c r="B234" s="198" t="s">
        <v>226</v>
      </c>
      <c r="C234" s="199"/>
      <c r="D234" s="199"/>
      <c r="E234" s="371"/>
      <c r="F234" s="482"/>
      <c r="G234" s="483"/>
      <c r="H234" s="483"/>
      <c r="I234" s="483"/>
      <c r="J234" s="483"/>
      <c r="K234" s="483"/>
      <c r="L234" s="484"/>
      <c r="M234" s="198" t="s">
        <v>228</v>
      </c>
      <c r="N234" s="199"/>
      <c r="O234" s="199"/>
      <c r="P234" s="371"/>
      <c r="Q234" s="482"/>
      <c r="R234" s="483"/>
      <c r="S234" s="483"/>
      <c r="T234" s="483"/>
      <c r="U234" s="483"/>
      <c r="V234" s="483"/>
      <c r="W234" s="484"/>
    </row>
    <row r="235" spans="1:52">
      <c r="A235" s="3"/>
      <c r="B235" s="198" t="s">
        <v>229</v>
      </c>
      <c r="C235" s="199"/>
      <c r="D235" s="199"/>
      <c r="E235" s="371"/>
      <c r="F235" s="482"/>
      <c r="G235" s="483"/>
      <c r="H235" s="483"/>
      <c r="I235" s="483"/>
      <c r="J235" s="483"/>
      <c r="K235" s="483"/>
      <c r="L235" s="484"/>
      <c r="M235" s="198" t="s">
        <v>231</v>
      </c>
      <c r="N235" s="199"/>
      <c r="O235" s="199"/>
      <c r="P235" s="371"/>
      <c r="Q235" s="482"/>
      <c r="R235" s="483"/>
      <c r="S235" s="483"/>
      <c r="T235" s="483"/>
      <c r="U235" s="483"/>
      <c r="V235" s="483"/>
      <c r="W235" s="484"/>
    </row>
    <row r="236" spans="1:52">
      <c r="A236" s="3"/>
      <c r="B236" s="2"/>
      <c r="C236" s="3"/>
      <c r="D236" s="3"/>
      <c r="E236" s="3"/>
      <c r="F236" s="3"/>
      <c r="G236" s="3"/>
      <c r="H236" s="3"/>
      <c r="I236" s="3"/>
      <c r="J236" s="3"/>
      <c r="K236" s="3"/>
      <c r="L236" s="3"/>
      <c r="M236" s="3"/>
      <c r="N236" s="3"/>
      <c r="O236" s="3"/>
      <c r="P236" s="3"/>
      <c r="Q236" s="3"/>
      <c r="R236" s="3"/>
      <c r="S236" s="3"/>
      <c r="T236" s="3"/>
      <c r="U236" s="3"/>
      <c r="V236" s="3"/>
      <c r="W236" s="3"/>
    </row>
    <row r="237" spans="1:52" s="23" customFormat="1" ht="15" customHeight="1" thickBot="1">
      <c r="A237" s="495" t="s">
        <v>232</v>
      </c>
      <c r="B237" s="495"/>
      <c r="C237" s="495"/>
      <c r="D237" s="495"/>
      <c r="E237" s="495"/>
      <c r="F237" s="495"/>
      <c r="G237" s="495"/>
      <c r="H237" s="495"/>
      <c r="I237" s="495"/>
      <c r="J237" s="495"/>
      <c r="K237" s="495"/>
      <c r="L237" s="495"/>
      <c r="M237" s="495"/>
      <c r="N237" s="495"/>
      <c r="O237" s="495"/>
      <c r="P237" s="495"/>
      <c r="Q237" s="495"/>
      <c r="R237" s="495"/>
      <c r="S237" s="495"/>
      <c r="T237" s="495"/>
      <c r="U237" s="495"/>
      <c r="V237" s="495"/>
      <c r="W237" s="495"/>
    </row>
    <row r="238" spans="1:52" ht="19.5" thickBot="1">
      <c r="A238" s="3"/>
      <c r="B238" s="198" t="s">
        <v>225</v>
      </c>
      <c r="C238" s="199"/>
      <c r="D238" s="199"/>
      <c r="E238" s="371"/>
      <c r="F238" s="485"/>
      <c r="G238" s="485"/>
      <c r="H238" s="485"/>
      <c r="I238" s="485"/>
      <c r="J238" s="485"/>
      <c r="K238" s="485"/>
      <c r="L238" s="486"/>
      <c r="M238" s="3"/>
      <c r="N238" s="3"/>
      <c r="O238" s="3"/>
      <c r="P238" s="3"/>
      <c r="Q238" s="3"/>
      <c r="R238" s="3"/>
      <c r="S238" s="3"/>
      <c r="T238" s="3"/>
      <c r="U238" s="3"/>
      <c r="V238" s="3"/>
      <c r="W238" s="3"/>
    </row>
    <row r="239" spans="1:52" ht="19.5" thickBot="1">
      <c r="A239" s="3"/>
      <c r="B239" s="198" t="s">
        <v>226</v>
      </c>
      <c r="C239" s="199"/>
      <c r="D239" s="199"/>
      <c r="E239" s="371"/>
      <c r="F239" s="482"/>
      <c r="G239" s="483"/>
      <c r="H239" s="483"/>
      <c r="I239" s="483"/>
      <c r="J239" s="483"/>
      <c r="K239" s="483"/>
      <c r="L239" s="484"/>
      <c r="M239" s="198" t="s">
        <v>228</v>
      </c>
      <c r="N239" s="199"/>
      <c r="O239" s="199"/>
      <c r="P239" s="371"/>
      <c r="Q239" s="482"/>
      <c r="R239" s="483"/>
      <c r="S239" s="483"/>
      <c r="T239" s="483"/>
      <c r="U239" s="483"/>
      <c r="V239" s="483"/>
      <c r="W239" s="484"/>
    </row>
    <row r="240" spans="1:52" ht="19.5" thickBot="1">
      <c r="A240" s="3"/>
      <c r="B240" s="198" t="s">
        <v>229</v>
      </c>
      <c r="C240" s="199"/>
      <c r="D240" s="199"/>
      <c r="E240" s="371"/>
      <c r="F240" s="482"/>
      <c r="G240" s="483"/>
      <c r="H240" s="483"/>
      <c r="I240" s="483"/>
      <c r="J240" s="483"/>
      <c r="K240" s="483"/>
      <c r="L240" s="484"/>
      <c r="M240" s="198" t="s">
        <v>231</v>
      </c>
      <c r="N240" s="199"/>
      <c r="O240" s="199"/>
      <c r="P240" s="371"/>
      <c r="Q240" s="482"/>
      <c r="R240" s="483"/>
      <c r="S240" s="483"/>
      <c r="T240" s="483"/>
      <c r="U240" s="483"/>
      <c r="V240" s="483"/>
      <c r="W240" s="484"/>
    </row>
    <row r="241" spans="1:23">
      <c r="A241" s="3"/>
      <c r="B241" s="2"/>
      <c r="C241" s="3"/>
      <c r="D241" s="3"/>
      <c r="E241" s="3"/>
      <c r="F241" s="3"/>
      <c r="G241" s="3"/>
      <c r="H241" s="3"/>
      <c r="I241" s="3"/>
      <c r="J241" s="3"/>
      <c r="K241" s="3"/>
      <c r="L241" s="3"/>
      <c r="M241" s="3"/>
      <c r="N241" s="3"/>
      <c r="O241" s="3"/>
      <c r="P241" s="3"/>
      <c r="Q241" s="3"/>
      <c r="R241" s="3"/>
      <c r="S241" s="3"/>
      <c r="T241" s="3"/>
      <c r="U241" s="3"/>
      <c r="V241" s="3"/>
      <c r="W241" s="3"/>
    </row>
    <row r="242" spans="1:23" s="23" customFormat="1" ht="15" customHeight="1" thickBot="1">
      <c r="A242" s="495" t="s">
        <v>234</v>
      </c>
      <c r="B242" s="495"/>
      <c r="C242" s="495"/>
      <c r="D242" s="495"/>
      <c r="E242" s="495"/>
      <c r="F242" s="495"/>
      <c r="G242" s="495"/>
      <c r="H242" s="495"/>
      <c r="I242" s="495"/>
      <c r="J242" s="495"/>
      <c r="K242" s="495"/>
      <c r="L242" s="495"/>
      <c r="M242" s="495"/>
      <c r="N242" s="495"/>
      <c r="O242" s="495"/>
      <c r="P242" s="495"/>
      <c r="Q242" s="495"/>
      <c r="R242" s="495"/>
      <c r="S242" s="495"/>
      <c r="T242" s="495"/>
      <c r="U242" s="495"/>
      <c r="V242" s="495"/>
      <c r="W242" s="495"/>
    </row>
    <row r="243" spans="1:23" ht="19.5" thickBot="1">
      <c r="A243" s="3"/>
      <c r="B243" s="198" t="s">
        <v>225</v>
      </c>
      <c r="C243" s="199"/>
      <c r="D243" s="199"/>
      <c r="E243" s="371"/>
      <c r="F243" s="496" t="str">
        <f>IF(COUNTA(入力シート!$M$121:$T$140)=0, "", MAX(入力シート!$M$121:$T$140))</f>
        <v/>
      </c>
      <c r="G243" s="496"/>
      <c r="H243" s="496"/>
      <c r="I243" s="496"/>
      <c r="J243" s="496"/>
      <c r="K243" s="496"/>
      <c r="L243" s="497"/>
      <c r="M243" s="3"/>
      <c r="N243" s="3"/>
      <c r="O243" s="3"/>
      <c r="P243" s="3"/>
      <c r="Q243" s="3"/>
      <c r="R243" s="3"/>
      <c r="S243" s="3"/>
      <c r="T243" s="3"/>
      <c r="U243" s="3"/>
      <c r="V243" s="3"/>
      <c r="W243" s="3"/>
    </row>
    <row r="244" spans="1:23" ht="19.5" thickBot="1">
      <c r="A244" s="3"/>
      <c r="B244" s="198" t="s">
        <v>226</v>
      </c>
      <c r="C244" s="199"/>
      <c r="D244" s="199"/>
      <c r="E244" s="371"/>
      <c r="F244" s="482"/>
      <c r="G244" s="483"/>
      <c r="H244" s="483"/>
      <c r="I244" s="483"/>
      <c r="J244" s="483"/>
      <c r="K244" s="483"/>
      <c r="L244" s="484"/>
      <c r="M244" s="198" t="s">
        <v>228</v>
      </c>
      <c r="N244" s="199"/>
      <c r="O244" s="199"/>
      <c r="P244" s="371"/>
      <c r="Q244" s="482"/>
      <c r="R244" s="483"/>
      <c r="S244" s="483"/>
      <c r="T244" s="483"/>
      <c r="U244" s="483"/>
      <c r="V244" s="483"/>
      <c r="W244" s="484"/>
    </row>
    <row r="245" spans="1:23" ht="19.5" thickBot="1">
      <c r="A245" s="3"/>
      <c r="B245" s="198" t="s">
        <v>229</v>
      </c>
      <c r="C245" s="199"/>
      <c r="D245" s="199"/>
      <c r="E245" s="371"/>
      <c r="F245" s="482"/>
      <c r="G245" s="483"/>
      <c r="H245" s="483"/>
      <c r="I245" s="483"/>
      <c r="J245" s="483"/>
      <c r="K245" s="483"/>
      <c r="L245" s="484"/>
      <c r="M245" s="198" t="s">
        <v>231</v>
      </c>
      <c r="N245" s="199"/>
      <c r="O245" s="199"/>
      <c r="P245" s="371"/>
      <c r="Q245" s="482"/>
      <c r="R245" s="483"/>
      <c r="S245" s="483"/>
      <c r="T245" s="483"/>
      <c r="U245" s="483"/>
      <c r="V245" s="483"/>
      <c r="W245" s="484"/>
    </row>
  </sheetData>
  <sheetProtection sheet="1" objects="1" scenarios="1"/>
  <protectedRanges>
    <protectedRange sqref="AO21:AY50" name="範囲2_1"/>
    <protectedRange sqref="F238:L240 Q239:W240 F244:L245 Q244:W245" name="範囲17"/>
    <protectedRange sqref="G216:M217 R216:X217" name="範囲15"/>
    <protectedRange sqref="L199:AZ200" name="範囲13"/>
    <protectedRange sqref="D161:AJ180 AS161:BD180" name="範囲11"/>
    <protectedRange sqref="D121:Y140 AJ121:AQ140" name="範囲9"/>
    <protectedRange sqref="AL72:AP72 AL75:AP75 AL78:AP78 AL81:AP81 AL84:AP84 AL87:AP87 AL90:AP90 AL93:AP93 AL96:AP96 AL99:AP99" name="範囲7"/>
    <protectedRange sqref="O73:Q74 O76:Q77 O79:Q80 O82:Q83 O85:Q86 O88:Q89 O91:Q92 O94:Q95 O97:Q98 O100:Q101" name="範囲5"/>
    <protectedRange sqref="D21:Q50 W21:AN50" name="範囲3"/>
    <protectedRange sqref="F3:X8 AG2:AX6 AG7:AM8 AS7:AX8 AG9:AX10" name="範囲1"/>
    <protectedRange sqref="T13:W15 AI14:AJ14" name="範囲2"/>
    <protectedRange sqref="D57:AC66 AS57:AU66" name="範囲4"/>
    <protectedRange sqref="U73:AZ74 U76:AZ77 U79:AZ80 U82:AZ83 U85:AZ86 U88:AZ89 U91:AZ92 U94:AZ95 U97:AZ98 U100:AZ101" name="範囲6"/>
    <protectedRange sqref="D108:AB117 AH108:AL117 AW108:BF117" name="範囲8"/>
    <protectedRange sqref="M144:AP153" name="範囲10"/>
    <protectedRange sqref="D185:AJ194 AS185:AZ194" name="範囲12"/>
    <protectedRange sqref="K208:BA209 K211:BA212" name="範囲14"/>
    <protectedRange sqref="P222:AI231 F233:L235 Q234:W235" name="範囲16"/>
    <protectedRange sqref="AG57:AI66" name="範囲18"/>
  </protectedRanges>
  <mergeCells count="1468">
    <mergeCell ref="B40:C40"/>
    <mergeCell ref="D40:H40"/>
    <mergeCell ref="I40:L40"/>
    <mergeCell ref="M40:Q40"/>
    <mergeCell ref="R40:V40"/>
    <mergeCell ref="W40:AE40"/>
    <mergeCell ref="AF40:AN40"/>
    <mergeCell ref="AO40:AY40"/>
    <mergeCell ref="B37:C37"/>
    <mergeCell ref="D37:H37"/>
    <mergeCell ref="I37:L37"/>
    <mergeCell ref="M37:Q37"/>
    <mergeCell ref="R37:V37"/>
    <mergeCell ref="W37:AE37"/>
    <mergeCell ref="AF37:AN37"/>
    <mergeCell ref="AO37:AY37"/>
    <mergeCell ref="B38:C38"/>
    <mergeCell ref="D38:H38"/>
    <mergeCell ref="I38:L38"/>
    <mergeCell ref="M38:Q38"/>
    <mergeCell ref="R38:V38"/>
    <mergeCell ref="W38:AE38"/>
    <mergeCell ref="AF38:AN38"/>
    <mergeCell ref="AO38:AY38"/>
    <mergeCell ref="B39:C39"/>
    <mergeCell ref="D39:H39"/>
    <mergeCell ref="I39:L39"/>
    <mergeCell ref="M39:Q39"/>
    <mergeCell ref="R39:V39"/>
    <mergeCell ref="W39:AE39"/>
    <mergeCell ref="AF39:AN39"/>
    <mergeCell ref="AO39:AY39"/>
    <mergeCell ref="D34:H34"/>
    <mergeCell ref="I34:L34"/>
    <mergeCell ref="M34:Q34"/>
    <mergeCell ref="R34:V34"/>
    <mergeCell ref="W34:AE34"/>
    <mergeCell ref="AF34:AN34"/>
    <mergeCell ref="AO34:AY34"/>
    <mergeCell ref="B35:C35"/>
    <mergeCell ref="D35:H35"/>
    <mergeCell ref="I35:L35"/>
    <mergeCell ref="M35:Q35"/>
    <mergeCell ref="R35:V35"/>
    <mergeCell ref="W35:AE35"/>
    <mergeCell ref="AF35:AN35"/>
    <mergeCell ref="AO35:AY35"/>
    <mergeCell ref="B36:C36"/>
    <mergeCell ref="D36:H36"/>
    <mergeCell ref="I36:L36"/>
    <mergeCell ref="M36:Q36"/>
    <mergeCell ref="R36:V36"/>
    <mergeCell ref="W36:AE36"/>
    <mergeCell ref="AF36:AN36"/>
    <mergeCell ref="AO36:AY36"/>
    <mergeCell ref="AO31:AY31"/>
    <mergeCell ref="B32:C32"/>
    <mergeCell ref="D32:H32"/>
    <mergeCell ref="I32:L32"/>
    <mergeCell ref="M32:Q32"/>
    <mergeCell ref="R32:V32"/>
    <mergeCell ref="W32:AE32"/>
    <mergeCell ref="AF32:AN32"/>
    <mergeCell ref="AO32:AY32"/>
    <mergeCell ref="B33:C33"/>
    <mergeCell ref="D33:H33"/>
    <mergeCell ref="I33:L33"/>
    <mergeCell ref="M33:Q33"/>
    <mergeCell ref="R33:V33"/>
    <mergeCell ref="W33:AE33"/>
    <mergeCell ref="AF33:AN33"/>
    <mergeCell ref="AO33:AY33"/>
    <mergeCell ref="AO46:AY46"/>
    <mergeCell ref="AW191:AZ191"/>
    <mergeCell ref="BA177:BD177"/>
    <mergeCell ref="AH117:AL117"/>
    <mergeCell ref="AW176:AZ176"/>
    <mergeCell ref="BA176:BD176"/>
    <mergeCell ref="AC192:AF192"/>
    <mergeCell ref="AG192:AJ192"/>
    <mergeCell ref="AK192:AN192"/>
    <mergeCell ref="AO192:AR192"/>
    <mergeCell ref="AS192:AV192"/>
    <mergeCell ref="AW192:AZ192"/>
    <mergeCell ref="B193:C193"/>
    <mergeCell ref="D193:N193"/>
    <mergeCell ref="O193:Q193"/>
    <mergeCell ref="AS191:AV191"/>
    <mergeCell ref="AO27:AY27"/>
    <mergeCell ref="AO28:AY28"/>
    <mergeCell ref="AO29:AY29"/>
    <mergeCell ref="AO30:AY30"/>
    <mergeCell ref="AO41:AY41"/>
    <mergeCell ref="AO42:AY42"/>
    <mergeCell ref="AO43:AY43"/>
    <mergeCell ref="AO44:AY44"/>
    <mergeCell ref="AO45:AY45"/>
    <mergeCell ref="AK190:AN190"/>
    <mergeCell ref="AO190:AR190"/>
    <mergeCell ref="AS190:AV190"/>
    <mergeCell ref="AW190:AZ190"/>
    <mergeCell ref="AW177:AZ177"/>
    <mergeCell ref="AW164:AZ164"/>
    <mergeCell ref="AW185:AZ185"/>
    <mergeCell ref="AW186:AZ186"/>
    <mergeCell ref="AS177:AV177"/>
    <mergeCell ref="AW139:AX139"/>
    <mergeCell ref="AW121:AX121"/>
    <mergeCell ref="AW112:BA112"/>
    <mergeCell ref="AJ122:AQ122"/>
    <mergeCell ref="BA180:BD180"/>
    <mergeCell ref="B189:C189"/>
    <mergeCell ref="D189:N189"/>
    <mergeCell ref="O189:Q189"/>
    <mergeCell ref="R189:T189"/>
    <mergeCell ref="U189:X189"/>
    <mergeCell ref="Y189:AB189"/>
    <mergeCell ref="AC189:AF189"/>
    <mergeCell ref="AG189:AJ189"/>
    <mergeCell ref="AK189:AN189"/>
    <mergeCell ref="AO189:AR189"/>
    <mergeCell ref="AS189:AV189"/>
    <mergeCell ref="AW189:AZ189"/>
    <mergeCell ref="AC184:AF184"/>
    <mergeCell ref="AK184:AN184"/>
    <mergeCell ref="AO184:AR184"/>
    <mergeCell ref="B184:C184"/>
    <mergeCell ref="R186:T186"/>
    <mergeCell ref="AS184:AV184"/>
    <mergeCell ref="C182:M182"/>
    <mergeCell ref="D184:N184"/>
    <mergeCell ref="D187:N187"/>
    <mergeCell ref="O183:T183"/>
    <mergeCell ref="AS186:AV186"/>
    <mergeCell ref="AW184:AZ184"/>
    <mergeCell ref="Y186:AB186"/>
    <mergeCell ref="AG186:AJ186"/>
    <mergeCell ref="AK188:AN188"/>
    <mergeCell ref="AK185:AN185"/>
    <mergeCell ref="D180:N180"/>
    <mergeCell ref="O180:Q180"/>
    <mergeCell ref="R180:T180"/>
    <mergeCell ref="Y178:AB178"/>
    <mergeCell ref="AC178:AF178"/>
    <mergeCell ref="AG178:AJ178"/>
    <mergeCell ref="AK178:AN178"/>
    <mergeCell ref="AO178:AR178"/>
    <mergeCell ref="AS178:AV178"/>
    <mergeCell ref="AW178:AZ178"/>
    <mergeCell ref="BA178:BD178"/>
    <mergeCell ref="B179:C179"/>
    <mergeCell ref="D179:N179"/>
    <mergeCell ref="O179:Q179"/>
    <mergeCell ref="R179:T179"/>
    <mergeCell ref="U179:X179"/>
    <mergeCell ref="Y179:AB179"/>
    <mergeCell ref="AC179:AF179"/>
    <mergeCell ref="AG179:AJ179"/>
    <mergeCell ref="AK179:AN179"/>
    <mergeCell ref="AO179:AR179"/>
    <mergeCell ref="AS179:AV179"/>
    <mergeCell ref="AW179:AZ179"/>
    <mergeCell ref="BA179:BD179"/>
    <mergeCell ref="D185:N185"/>
    <mergeCell ref="U186:X186"/>
    <mergeCell ref="AC185:AF185"/>
    <mergeCell ref="AG185:AJ185"/>
    <mergeCell ref="R185:T185"/>
    <mergeCell ref="BH176:BI176"/>
    <mergeCell ref="M107:T107"/>
    <mergeCell ref="M108:T108"/>
    <mergeCell ref="M109:T109"/>
    <mergeCell ref="M110:T110"/>
    <mergeCell ref="M111:T111"/>
    <mergeCell ref="M112:T112"/>
    <mergeCell ref="M113:T113"/>
    <mergeCell ref="M114:T114"/>
    <mergeCell ref="M115:T115"/>
    <mergeCell ref="M116:T116"/>
    <mergeCell ref="M117:T117"/>
    <mergeCell ref="Z120:AD120"/>
    <mergeCell ref="Z121:AD121"/>
    <mergeCell ref="Z122:AD122"/>
    <mergeCell ref="Z123:AD123"/>
    <mergeCell ref="B160:C160"/>
    <mergeCell ref="BA161:BD161"/>
    <mergeCell ref="AR109:AV109"/>
    <mergeCell ref="B143:C143"/>
    <mergeCell ref="U163:X163"/>
    <mergeCell ref="D143:L143"/>
    <mergeCell ref="B144:C144"/>
    <mergeCell ref="B153:C153"/>
    <mergeCell ref="M153:Q153"/>
    <mergeCell ref="AW140:AX140"/>
    <mergeCell ref="M150:Q150"/>
    <mergeCell ref="AS164:AV164"/>
    <mergeCell ref="R165:T165"/>
    <mergeCell ref="U165:X165"/>
    <mergeCell ref="AW160:AZ160"/>
    <mergeCell ref="O165:Q165"/>
    <mergeCell ref="BA164:BD164"/>
    <mergeCell ref="BA165:BD165"/>
    <mergeCell ref="D117:L117"/>
    <mergeCell ref="AC117:AG117"/>
    <mergeCell ref="U117:AB117"/>
    <mergeCell ref="AJ121:AQ121"/>
    <mergeCell ref="M152:Q152"/>
    <mergeCell ref="R100:T101"/>
    <mergeCell ref="AR108:AV108"/>
    <mergeCell ref="BB108:BF108"/>
    <mergeCell ref="BB107:BF107"/>
    <mergeCell ref="D140:H140"/>
    <mergeCell ref="I140:L140"/>
    <mergeCell ref="M140:T140"/>
    <mergeCell ref="R144:AP144"/>
    <mergeCell ref="U140:Y140"/>
    <mergeCell ref="BA163:BD163"/>
    <mergeCell ref="AW165:AZ165"/>
    <mergeCell ref="AW161:AZ161"/>
    <mergeCell ref="BA160:BD160"/>
    <mergeCell ref="AW135:AX135"/>
    <mergeCell ref="M145:Q145"/>
    <mergeCell ref="R150:AP150"/>
    <mergeCell ref="D150:L150"/>
    <mergeCell ref="D145:L145"/>
    <mergeCell ref="Y160:AB160"/>
    <mergeCell ref="D162:N162"/>
    <mergeCell ref="O162:Q162"/>
    <mergeCell ref="R162:T162"/>
    <mergeCell ref="U162:X162"/>
    <mergeCell ref="Y162:AB162"/>
    <mergeCell ref="Z136:AD136"/>
    <mergeCell ref="D161:N161"/>
    <mergeCell ref="O163:Q163"/>
    <mergeCell ref="AK162:AN162"/>
    <mergeCell ref="AO162:AR162"/>
    <mergeCell ref="AS162:AV162"/>
    <mergeCell ref="R163:T163"/>
    <mergeCell ref="D152:L152"/>
    <mergeCell ref="D123:H123"/>
    <mergeCell ref="M122:T122"/>
    <mergeCell ref="O94:Q95"/>
    <mergeCell ref="U97:AZ98"/>
    <mergeCell ref="AH108:AL108"/>
    <mergeCell ref="AW138:AX138"/>
    <mergeCell ref="AM110:AQ110"/>
    <mergeCell ref="D136:H136"/>
    <mergeCell ref="D146:L146"/>
    <mergeCell ref="AH113:AL113"/>
    <mergeCell ref="AW159:BD159"/>
    <mergeCell ref="D163:N163"/>
    <mergeCell ref="AS163:AV163"/>
    <mergeCell ref="AK163:AN163"/>
    <mergeCell ref="AO163:AR163"/>
    <mergeCell ref="AE124:AI124"/>
    <mergeCell ref="AE135:AI135"/>
    <mergeCell ref="AE136:AI136"/>
    <mergeCell ref="AJ139:AQ139"/>
    <mergeCell ref="M139:T139"/>
    <mergeCell ref="AW162:AZ162"/>
    <mergeCell ref="AJ124:AQ124"/>
    <mergeCell ref="AK161:AN161"/>
    <mergeCell ref="AO161:AR161"/>
    <mergeCell ref="O161:Q161"/>
    <mergeCell ref="Y165:AB165"/>
    <mergeCell ref="AC165:AF165"/>
    <mergeCell ref="Y163:AB163"/>
    <mergeCell ref="AO164:AR164"/>
    <mergeCell ref="B164:C164"/>
    <mergeCell ref="N157:R157"/>
    <mergeCell ref="AJ140:AQ140"/>
    <mergeCell ref="D151:L151"/>
    <mergeCell ref="AS160:AV160"/>
    <mergeCell ref="AC160:AF160"/>
    <mergeCell ref="Z140:AD140"/>
    <mergeCell ref="M144:Q144"/>
    <mergeCell ref="R153:AP153"/>
    <mergeCell ref="B152:C152"/>
    <mergeCell ref="B149:C149"/>
    <mergeCell ref="B162:C162"/>
    <mergeCell ref="AK160:AN160"/>
    <mergeCell ref="B150:C150"/>
    <mergeCell ref="AG160:AJ160"/>
    <mergeCell ref="C158:M158"/>
    <mergeCell ref="U159:X159"/>
    <mergeCell ref="O159:T159"/>
    <mergeCell ref="AO160:AR160"/>
    <mergeCell ref="B161:C161"/>
    <mergeCell ref="B146:C146"/>
    <mergeCell ref="R149:AP149"/>
    <mergeCell ref="D149:L149"/>
    <mergeCell ref="M149:Q149"/>
    <mergeCell ref="R146:AP146"/>
    <mergeCell ref="B165:C165"/>
    <mergeCell ref="AK165:AN165"/>
    <mergeCell ref="AS165:AV165"/>
    <mergeCell ref="D165:N165"/>
    <mergeCell ref="AO165:AR165"/>
    <mergeCell ref="B176:C176"/>
    <mergeCell ref="R176:T176"/>
    <mergeCell ref="AK176:AN176"/>
    <mergeCell ref="AO176:AR176"/>
    <mergeCell ref="Y191:AB191"/>
    <mergeCell ref="AC191:AF191"/>
    <mergeCell ref="AG191:AJ191"/>
    <mergeCell ref="AK191:AN191"/>
    <mergeCell ref="AS180:AV180"/>
    <mergeCell ref="AW180:AZ180"/>
    <mergeCell ref="B194:C194"/>
    <mergeCell ref="D194:N194"/>
    <mergeCell ref="O194:Q194"/>
    <mergeCell ref="R194:T194"/>
    <mergeCell ref="U194:X194"/>
    <mergeCell ref="Y194:AB194"/>
    <mergeCell ref="O186:Q186"/>
    <mergeCell ref="B177:C177"/>
    <mergeCell ref="D177:N177"/>
    <mergeCell ref="O177:Q177"/>
    <mergeCell ref="R177:T177"/>
    <mergeCell ref="U177:X177"/>
    <mergeCell ref="B178:C178"/>
    <mergeCell ref="D178:N178"/>
    <mergeCell ref="O178:Q178"/>
    <mergeCell ref="R178:T178"/>
    <mergeCell ref="U178:X178"/>
    <mergeCell ref="AG187:AJ187"/>
    <mergeCell ref="AK187:AN187"/>
    <mergeCell ref="AO187:AR187"/>
    <mergeCell ref="Y188:AB188"/>
    <mergeCell ref="K211:R211"/>
    <mergeCell ref="AU210:BA210"/>
    <mergeCell ref="AC211:AJ211"/>
    <mergeCell ref="B199:K199"/>
    <mergeCell ref="L199:AZ199"/>
    <mergeCell ref="AO188:AR188"/>
    <mergeCell ref="AK193:AN193"/>
    <mergeCell ref="AO193:AR193"/>
    <mergeCell ref="AS193:AV193"/>
    <mergeCell ref="AW193:AZ193"/>
    <mergeCell ref="B190:C190"/>
    <mergeCell ref="D190:N190"/>
    <mergeCell ref="AC194:AF194"/>
    <mergeCell ref="AG194:AJ194"/>
    <mergeCell ref="AK194:AN194"/>
    <mergeCell ref="AO194:AR194"/>
    <mergeCell ref="AS194:AV194"/>
    <mergeCell ref="AW194:AZ194"/>
    <mergeCell ref="B192:C192"/>
    <mergeCell ref="D192:N192"/>
    <mergeCell ref="O192:Q192"/>
    <mergeCell ref="R192:T192"/>
    <mergeCell ref="U192:X192"/>
    <mergeCell ref="Y192:AB192"/>
    <mergeCell ref="U185:X185"/>
    <mergeCell ref="AS185:AV185"/>
    <mergeCell ref="AS187:AV187"/>
    <mergeCell ref="Z221:AI221"/>
    <mergeCell ref="Z222:AI222"/>
    <mergeCell ref="Z223:AI223"/>
    <mergeCell ref="C209:J209"/>
    <mergeCell ref="C210:J210"/>
    <mergeCell ref="O190:Q190"/>
    <mergeCell ref="R190:T190"/>
    <mergeCell ref="U190:X190"/>
    <mergeCell ref="Y190:AB190"/>
    <mergeCell ref="AC190:AF190"/>
    <mergeCell ref="AG190:AJ190"/>
    <mergeCell ref="AU212:BA212"/>
    <mergeCell ref="D186:N186"/>
    <mergeCell ref="O187:Q187"/>
    <mergeCell ref="R187:T187"/>
    <mergeCell ref="U187:X187"/>
    <mergeCell ref="Y187:AB187"/>
    <mergeCell ref="AC187:AF187"/>
    <mergeCell ref="C208:J208"/>
    <mergeCell ref="B200:K200"/>
    <mergeCell ref="L200:AZ200"/>
    <mergeCell ref="X212:AB212"/>
    <mergeCell ref="AP211:AT211"/>
    <mergeCell ref="AS188:AV188"/>
    <mergeCell ref="B191:C191"/>
    <mergeCell ref="C211:J211"/>
    <mergeCell ref="X210:AB210"/>
    <mergeCell ref="AC188:AF188"/>
    <mergeCell ref="AG188:AJ188"/>
    <mergeCell ref="Z225:AI225"/>
    <mergeCell ref="Z229:AI229"/>
    <mergeCell ref="Z230:AI230"/>
    <mergeCell ref="K209:BA209"/>
    <mergeCell ref="AK212:AO212"/>
    <mergeCell ref="AP212:AT212"/>
    <mergeCell ref="AC212:AJ212"/>
    <mergeCell ref="K212:R212"/>
    <mergeCell ref="S212:W212"/>
    <mergeCell ref="A214:E214"/>
    <mergeCell ref="B216:F216"/>
    <mergeCell ref="N216:Q216"/>
    <mergeCell ref="A237:W237"/>
    <mergeCell ref="S210:W210"/>
    <mergeCell ref="AC210:AJ210"/>
    <mergeCell ref="AK210:AO210"/>
    <mergeCell ref="AK186:AN186"/>
    <mergeCell ref="AO186:AR186"/>
    <mergeCell ref="F235:L235"/>
    <mergeCell ref="M235:P235"/>
    <mergeCell ref="R216:X216"/>
    <mergeCell ref="AU211:BA211"/>
    <mergeCell ref="AP210:AT210"/>
    <mergeCell ref="X211:AB211"/>
    <mergeCell ref="AK211:AO211"/>
    <mergeCell ref="AW187:AZ187"/>
    <mergeCell ref="B186:C186"/>
    <mergeCell ref="B187:C187"/>
    <mergeCell ref="S211:W211"/>
    <mergeCell ref="AW188:AZ188"/>
    <mergeCell ref="U188:X188"/>
    <mergeCell ref="B188:C188"/>
    <mergeCell ref="Z231:AI231"/>
    <mergeCell ref="D231:O231"/>
    <mergeCell ref="G216:M216"/>
    <mergeCell ref="Z226:AI226"/>
    <mergeCell ref="Z224:AI224"/>
    <mergeCell ref="D221:O221"/>
    <mergeCell ref="Z227:AI227"/>
    <mergeCell ref="B244:E244"/>
    <mergeCell ref="F244:L244"/>
    <mergeCell ref="M244:P244"/>
    <mergeCell ref="F239:L239"/>
    <mergeCell ref="M239:P239"/>
    <mergeCell ref="Q244:W244"/>
    <mergeCell ref="Z228:AI228"/>
    <mergeCell ref="A242:W242"/>
    <mergeCell ref="D227:O227"/>
    <mergeCell ref="B243:E243"/>
    <mergeCell ref="F243:L243"/>
    <mergeCell ref="F240:L240"/>
    <mergeCell ref="M240:P240"/>
    <mergeCell ref="Q240:W240"/>
    <mergeCell ref="Q239:W239"/>
    <mergeCell ref="B240:E240"/>
    <mergeCell ref="F238:L238"/>
    <mergeCell ref="B239:E239"/>
    <mergeCell ref="Q235:W235"/>
    <mergeCell ref="D228:O228"/>
    <mergeCell ref="P228:Y228"/>
    <mergeCell ref="P231:Y231"/>
    <mergeCell ref="D229:O229"/>
    <mergeCell ref="P229:Y229"/>
    <mergeCell ref="D230:O230"/>
    <mergeCell ref="B245:E245"/>
    <mergeCell ref="F245:L245"/>
    <mergeCell ref="M245:P245"/>
    <mergeCell ref="Q245:W245"/>
    <mergeCell ref="B233:E233"/>
    <mergeCell ref="F233:L233"/>
    <mergeCell ref="B234:E234"/>
    <mergeCell ref="F234:L234"/>
    <mergeCell ref="M234:P234"/>
    <mergeCell ref="Q234:W234"/>
    <mergeCell ref="P222:Y222"/>
    <mergeCell ref="P223:Y223"/>
    <mergeCell ref="P224:Y224"/>
    <mergeCell ref="P225:Y225"/>
    <mergeCell ref="P226:Y226"/>
    <mergeCell ref="B235:E235"/>
    <mergeCell ref="K210:R210"/>
    <mergeCell ref="P230:Y230"/>
    <mergeCell ref="P227:Y227"/>
    <mergeCell ref="B238:E238"/>
    <mergeCell ref="D225:O225"/>
    <mergeCell ref="D226:O226"/>
    <mergeCell ref="R217:X217"/>
    <mergeCell ref="P221:Y221"/>
    <mergeCell ref="R148:AP148"/>
    <mergeCell ref="B139:C139"/>
    <mergeCell ref="AK164:AN164"/>
    <mergeCell ref="AC162:AF162"/>
    <mergeCell ref="AG162:AJ162"/>
    <mergeCell ref="O176:Q176"/>
    <mergeCell ref="O164:Q164"/>
    <mergeCell ref="C212:J212"/>
    <mergeCell ref="D224:O224"/>
    <mergeCell ref="D222:O222"/>
    <mergeCell ref="C217:F217"/>
    <mergeCell ref="G217:M217"/>
    <mergeCell ref="N217:Q217"/>
    <mergeCell ref="D223:O223"/>
    <mergeCell ref="A220:N220"/>
    <mergeCell ref="Y177:AB177"/>
    <mergeCell ref="AC177:AF177"/>
    <mergeCell ref="AG177:AJ177"/>
    <mergeCell ref="AK177:AN177"/>
    <mergeCell ref="AG165:AJ165"/>
    <mergeCell ref="R164:T164"/>
    <mergeCell ref="U164:X164"/>
    <mergeCell ref="AC161:AF161"/>
    <mergeCell ref="AO185:AR185"/>
    <mergeCell ref="Y176:AB176"/>
    <mergeCell ref="AC176:AF176"/>
    <mergeCell ref="AG176:AJ176"/>
    <mergeCell ref="D160:N160"/>
    <mergeCell ref="Y180:AB180"/>
    <mergeCell ref="AC180:AF180"/>
    <mergeCell ref="AG180:AJ180"/>
    <mergeCell ref="K208:BA208"/>
    <mergeCell ref="R152:AP152"/>
    <mergeCell ref="U161:X161"/>
    <mergeCell ref="Y161:AB161"/>
    <mergeCell ref="AG161:AJ161"/>
    <mergeCell ref="R161:T161"/>
    <mergeCell ref="D153:L153"/>
    <mergeCell ref="O160:Q160"/>
    <mergeCell ref="R160:T160"/>
    <mergeCell ref="U160:X160"/>
    <mergeCell ref="AK180:AN180"/>
    <mergeCell ref="AO180:AR180"/>
    <mergeCell ref="AG193:AJ193"/>
    <mergeCell ref="D191:N191"/>
    <mergeCell ref="O191:Q191"/>
    <mergeCell ref="R191:T191"/>
    <mergeCell ref="U191:X191"/>
    <mergeCell ref="R193:T193"/>
    <mergeCell ref="U193:X193"/>
    <mergeCell ref="Y193:AB193"/>
    <mergeCell ref="AC193:AF193"/>
    <mergeCell ref="AO191:AR191"/>
    <mergeCell ref="U183:X183"/>
    <mergeCell ref="D188:N188"/>
    <mergeCell ref="O188:Q188"/>
    <mergeCell ref="R188:T188"/>
    <mergeCell ref="Y184:AB184"/>
    <mergeCell ref="AC186:AF186"/>
    <mergeCell ref="AO177:AR177"/>
    <mergeCell ref="U184:X184"/>
    <mergeCell ref="O184:Q184"/>
    <mergeCell ref="R184:T184"/>
    <mergeCell ref="Y185:AB185"/>
    <mergeCell ref="B148:C148"/>
    <mergeCell ref="M148:Q148"/>
    <mergeCell ref="B163:C163"/>
    <mergeCell ref="O185:Q185"/>
    <mergeCell ref="S157:X157"/>
    <mergeCell ref="AG184:AJ184"/>
    <mergeCell ref="M143:Q143"/>
    <mergeCell ref="D135:H135"/>
    <mergeCell ref="U137:Y137"/>
    <mergeCell ref="I137:L137"/>
    <mergeCell ref="M137:T137"/>
    <mergeCell ref="U136:Y136"/>
    <mergeCell ref="AJ136:AQ136"/>
    <mergeCell ref="B151:C151"/>
    <mergeCell ref="B140:C140"/>
    <mergeCell ref="AE138:AI138"/>
    <mergeCell ref="I139:L139"/>
    <mergeCell ref="B145:C145"/>
    <mergeCell ref="M151:Q151"/>
    <mergeCell ref="R151:AP151"/>
    <mergeCell ref="B180:C180"/>
    <mergeCell ref="B185:C185"/>
    <mergeCell ref="AC164:AF164"/>
    <mergeCell ref="AG164:AJ164"/>
    <mergeCell ref="M146:Q146"/>
    <mergeCell ref="D144:L144"/>
    <mergeCell ref="D147:L147"/>
    <mergeCell ref="R147:AP147"/>
    <mergeCell ref="D148:L148"/>
    <mergeCell ref="R145:AP145"/>
    <mergeCell ref="AJ138:AQ138"/>
    <mergeCell ref="U180:X180"/>
    <mergeCell ref="BB66:BD66"/>
    <mergeCell ref="AG62:AI62"/>
    <mergeCell ref="AJ62:AL62"/>
    <mergeCell ref="AS176:AV176"/>
    <mergeCell ref="U176:X176"/>
    <mergeCell ref="D176:N176"/>
    <mergeCell ref="D164:N164"/>
    <mergeCell ref="AW163:AZ163"/>
    <mergeCell ref="AS161:AV161"/>
    <mergeCell ref="AC163:AF163"/>
    <mergeCell ref="AG163:AJ163"/>
    <mergeCell ref="AQ87:AZ87"/>
    <mergeCell ref="AQ78:AZ78"/>
    <mergeCell ref="B90:K92"/>
    <mergeCell ref="L71:AZ71"/>
    <mergeCell ref="U73:AZ74"/>
    <mergeCell ref="AM108:AQ108"/>
    <mergeCell ref="U109:AB109"/>
    <mergeCell ref="AL87:AP87"/>
    <mergeCell ref="AL84:AP84"/>
    <mergeCell ref="AW109:BA109"/>
    <mergeCell ref="AM107:AQ107"/>
    <mergeCell ref="I121:L121"/>
    <mergeCell ref="AM116:AQ116"/>
    <mergeCell ref="AC108:AG108"/>
    <mergeCell ref="AW136:AX136"/>
    <mergeCell ref="B117:C117"/>
    <mergeCell ref="AE123:AI123"/>
    <mergeCell ref="I124:L124"/>
    <mergeCell ref="Y164:AB164"/>
    <mergeCell ref="AD62:AF62"/>
    <mergeCell ref="B109:C109"/>
    <mergeCell ref="BE63:BF63"/>
    <mergeCell ref="AA62:AC62"/>
    <mergeCell ref="W60:X60"/>
    <mergeCell ref="Y60:Z60"/>
    <mergeCell ref="B72:K74"/>
    <mergeCell ref="BB61:BD61"/>
    <mergeCell ref="BE61:BF61"/>
    <mergeCell ref="BE66:BF66"/>
    <mergeCell ref="R63:V63"/>
    <mergeCell ref="W63:X63"/>
    <mergeCell ref="Y63:Z63"/>
    <mergeCell ref="AA63:AC63"/>
    <mergeCell ref="AD63:AF63"/>
    <mergeCell ref="AG65:AI65"/>
    <mergeCell ref="AA65:AC65"/>
    <mergeCell ref="AS64:AU64"/>
    <mergeCell ref="AP60:AR60"/>
    <mergeCell ref="AV66:AX66"/>
    <mergeCell ref="AV65:AX65"/>
    <mergeCell ref="AS63:AU63"/>
    <mergeCell ref="R65:V65"/>
    <mergeCell ref="AV63:AX63"/>
    <mergeCell ref="Y64:Z64"/>
    <mergeCell ref="AA64:AC64"/>
    <mergeCell ref="W64:X64"/>
    <mergeCell ref="AM60:AO60"/>
    <mergeCell ref="AJ60:AL60"/>
    <mergeCell ref="AP65:AR65"/>
    <mergeCell ref="AS65:AU65"/>
    <mergeCell ref="AY65:BA65"/>
    <mergeCell ref="AL72:AP72"/>
    <mergeCell ref="M60:Q60"/>
    <mergeCell ref="B110:C110"/>
    <mergeCell ref="U100:AZ101"/>
    <mergeCell ref="M123:T123"/>
    <mergeCell ref="D137:H137"/>
    <mergeCell ref="B135:C135"/>
    <mergeCell ref="Z124:AD124"/>
    <mergeCell ref="Z135:AD135"/>
    <mergeCell ref="B111:C111"/>
    <mergeCell ref="B136:C136"/>
    <mergeCell ref="U120:Y120"/>
    <mergeCell ref="B122:C122"/>
    <mergeCell ref="Y66:Z66"/>
    <mergeCell ref="L97:N98"/>
    <mergeCell ref="R97:T98"/>
    <mergeCell ref="D108:L108"/>
    <mergeCell ref="AQ84:AZ84"/>
    <mergeCell ref="D109:L109"/>
    <mergeCell ref="AW124:AX124"/>
    <mergeCell ref="AR115:AV115"/>
    <mergeCell ref="B116:C116"/>
    <mergeCell ref="D114:L114"/>
    <mergeCell ref="L91:N92"/>
    <mergeCell ref="O91:Q92"/>
    <mergeCell ref="R91:T92"/>
    <mergeCell ref="L79:N80"/>
    <mergeCell ref="B137:C137"/>
    <mergeCell ref="B124:C124"/>
    <mergeCell ref="AR107:AV107"/>
    <mergeCell ref="L76:N77"/>
    <mergeCell ref="O76:Q77"/>
    <mergeCell ref="R76:T77"/>
    <mergeCell ref="U76:AZ77"/>
    <mergeCell ref="AG63:AI63"/>
    <mergeCell ref="AJ63:AL63"/>
    <mergeCell ref="AM63:AO63"/>
    <mergeCell ref="R60:V60"/>
    <mergeCell ref="L73:N74"/>
    <mergeCell ref="C106:Y106"/>
    <mergeCell ref="L100:N101"/>
    <mergeCell ref="O100:Q101"/>
    <mergeCell ref="AL93:AP93"/>
    <mergeCell ref="AG61:AI61"/>
    <mergeCell ref="D61:L61"/>
    <mergeCell ref="M65:Q65"/>
    <mergeCell ref="B66:C66"/>
    <mergeCell ref="AA66:AC66"/>
    <mergeCell ref="AD66:AF66"/>
    <mergeCell ref="D64:L64"/>
    <mergeCell ref="AL90:AP90"/>
    <mergeCell ref="B105:I105"/>
    <mergeCell ref="B96:K98"/>
    <mergeCell ref="AL99:AP99"/>
    <mergeCell ref="B108:C108"/>
    <mergeCell ref="O105:T105"/>
    <mergeCell ref="AW111:BA111"/>
    <mergeCell ref="BB110:BF110"/>
    <mergeCell ref="BB111:BF111"/>
    <mergeCell ref="BB114:BF114"/>
    <mergeCell ref="BB115:BF115"/>
    <mergeCell ref="U122:Y122"/>
    <mergeCell ref="AW122:AX122"/>
    <mergeCell ref="M61:Q61"/>
    <mergeCell ref="AQ75:AZ75"/>
    <mergeCell ref="AS61:AU61"/>
    <mergeCell ref="W65:X65"/>
    <mergeCell ref="Y65:Z65"/>
    <mergeCell ref="AM109:AQ109"/>
    <mergeCell ref="U108:AB108"/>
    <mergeCell ref="B62:C62"/>
    <mergeCell ref="B63:C63"/>
    <mergeCell ref="AM61:AO61"/>
    <mergeCell ref="D65:L65"/>
    <mergeCell ref="B64:C64"/>
    <mergeCell ref="D62:L62"/>
    <mergeCell ref="B75:K77"/>
    <mergeCell ref="B61:C61"/>
    <mergeCell ref="M64:Q64"/>
    <mergeCell ref="R64:V64"/>
    <mergeCell ref="AM64:AO64"/>
    <mergeCell ref="B81:K83"/>
    <mergeCell ref="R66:V66"/>
    <mergeCell ref="W66:X66"/>
    <mergeCell ref="U91:AZ92"/>
    <mergeCell ref="AQ96:AZ96"/>
    <mergeCell ref="D112:L112"/>
    <mergeCell ref="D113:L113"/>
    <mergeCell ref="I123:L123"/>
    <mergeCell ref="AW123:AX123"/>
    <mergeCell ref="AH114:AL114"/>
    <mergeCell ref="B120:C120"/>
    <mergeCell ref="D120:H120"/>
    <mergeCell ref="I120:L120"/>
    <mergeCell ref="M121:T121"/>
    <mergeCell ref="AC113:AG113"/>
    <mergeCell ref="AH111:AL111"/>
    <mergeCell ref="AR112:AV112"/>
    <mergeCell ref="AH112:AL112"/>
    <mergeCell ref="B123:C123"/>
    <mergeCell ref="U123:Y123"/>
    <mergeCell ref="AJ123:AQ123"/>
    <mergeCell ref="D115:L115"/>
    <mergeCell ref="AW120:AX120"/>
    <mergeCell ref="AR116:AV116"/>
    <mergeCell ref="AW116:BA116"/>
    <mergeCell ref="AW117:BA117"/>
    <mergeCell ref="AR111:AV111"/>
    <mergeCell ref="AR113:AV113"/>
    <mergeCell ref="AR117:AV117"/>
    <mergeCell ref="U115:AB115"/>
    <mergeCell ref="C119:Y119"/>
    <mergeCell ref="BE56:BF56"/>
    <mergeCell ref="B57:C57"/>
    <mergeCell ref="I50:L50"/>
    <mergeCell ref="AY64:BA64"/>
    <mergeCell ref="AM65:AO65"/>
    <mergeCell ref="BB58:BD58"/>
    <mergeCell ref="BB60:BD60"/>
    <mergeCell ref="BB62:BD62"/>
    <mergeCell ref="AP63:AR63"/>
    <mergeCell ref="BB64:BD64"/>
    <mergeCell ref="BB65:BD65"/>
    <mergeCell ref="AA55:AF55"/>
    <mergeCell ref="AG55:AL55"/>
    <mergeCell ref="AM55:AR55"/>
    <mergeCell ref="AG56:AI56"/>
    <mergeCell ref="AP56:AR56"/>
    <mergeCell ref="R59:V59"/>
    <mergeCell ref="W59:X59"/>
    <mergeCell ref="AY63:BA63"/>
    <mergeCell ref="AS58:AU58"/>
    <mergeCell ref="AJ58:AL58"/>
    <mergeCell ref="AJ65:AL65"/>
    <mergeCell ref="D58:L58"/>
    <mergeCell ref="AD64:AF64"/>
    <mergeCell ref="AD65:AF65"/>
    <mergeCell ref="BE60:BF60"/>
    <mergeCell ref="BE62:BF62"/>
    <mergeCell ref="BE64:BF64"/>
    <mergeCell ref="BE65:BF65"/>
    <mergeCell ref="BB63:BD63"/>
    <mergeCell ref="AM62:AO62"/>
    <mergeCell ref="R62:V62"/>
    <mergeCell ref="BB56:BD56"/>
    <mergeCell ref="M58:Q58"/>
    <mergeCell ref="AM58:AO58"/>
    <mergeCell ref="Y58:Z58"/>
    <mergeCell ref="AA58:AC58"/>
    <mergeCell ref="AD58:AF58"/>
    <mergeCell ref="AG58:AI58"/>
    <mergeCell ref="D59:L59"/>
    <mergeCell ref="D57:L57"/>
    <mergeCell ref="M57:Q57"/>
    <mergeCell ref="BB57:BD57"/>
    <mergeCell ref="M56:Q56"/>
    <mergeCell ref="AM56:AO56"/>
    <mergeCell ref="R56:V56"/>
    <mergeCell ref="BA162:BD162"/>
    <mergeCell ref="AM117:AQ117"/>
    <mergeCell ref="AJ135:AQ135"/>
    <mergeCell ref="AG64:AI64"/>
    <mergeCell ref="AA61:AC61"/>
    <mergeCell ref="AD61:AF61"/>
    <mergeCell ref="O97:Q98"/>
    <mergeCell ref="AV64:AX64"/>
    <mergeCell ref="W61:X61"/>
    <mergeCell ref="D63:L63"/>
    <mergeCell ref="M63:Q63"/>
    <mergeCell ref="AQ72:AZ72"/>
    <mergeCell ref="BB59:BD59"/>
    <mergeCell ref="BB113:BF113"/>
    <mergeCell ref="U111:AB111"/>
    <mergeCell ref="BB116:BF116"/>
    <mergeCell ref="AH116:AL116"/>
    <mergeCell ref="B71:K71"/>
    <mergeCell ref="W50:AE50"/>
    <mergeCell ref="D48:H48"/>
    <mergeCell ref="W45:AE45"/>
    <mergeCell ref="B55:I55"/>
    <mergeCell ref="J55:N55"/>
    <mergeCell ref="O55:T55"/>
    <mergeCell ref="R50:V50"/>
    <mergeCell ref="B50:C50"/>
    <mergeCell ref="I49:L49"/>
    <mergeCell ref="I48:L48"/>
    <mergeCell ref="M50:Q50"/>
    <mergeCell ref="D60:L60"/>
    <mergeCell ref="R47:V47"/>
    <mergeCell ref="AJ56:AL56"/>
    <mergeCell ref="B51:C51"/>
    <mergeCell ref="D50:H50"/>
    <mergeCell ref="D49:H49"/>
    <mergeCell ref="AA59:AC59"/>
    <mergeCell ref="B56:C56"/>
    <mergeCell ref="M48:Q48"/>
    <mergeCell ref="M49:Q49"/>
    <mergeCell ref="AD59:AF59"/>
    <mergeCell ref="AG59:AI59"/>
    <mergeCell ref="AJ59:AL59"/>
    <mergeCell ref="W58:X58"/>
    <mergeCell ref="B59:C59"/>
    <mergeCell ref="B60:C60"/>
    <mergeCell ref="AY55:BD55"/>
    <mergeCell ref="B58:C58"/>
    <mergeCell ref="M120:T120"/>
    <mergeCell ref="B121:C121"/>
    <mergeCell ref="D121:H121"/>
    <mergeCell ref="AI15:AJ15"/>
    <mergeCell ref="Y15:AH15"/>
    <mergeCell ref="B41:C41"/>
    <mergeCell ref="M41:Q41"/>
    <mergeCell ref="AO20:AY20"/>
    <mergeCell ref="AO21:AY21"/>
    <mergeCell ref="AO22:AY22"/>
    <mergeCell ref="AO23:AY23"/>
    <mergeCell ref="R58:V58"/>
    <mergeCell ref="R41:V41"/>
    <mergeCell ref="M42:Q42"/>
    <mergeCell ref="R42:V42"/>
    <mergeCell ref="AS56:AU56"/>
    <mergeCell ref="AV56:AX56"/>
    <mergeCell ref="AO47:AY47"/>
    <mergeCell ref="AO48:AY48"/>
    <mergeCell ref="AO49:AY49"/>
    <mergeCell ref="AO50:AY50"/>
    <mergeCell ref="AM57:AO57"/>
    <mergeCell ref="AP57:AR57"/>
    <mergeCell ref="AS57:AU57"/>
    <mergeCell ref="AV57:AX57"/>
    <mergeCell ref="AY57:BA57"/>
    <mergeCell ref="M25:Q25"/>
    <mergeCell ref="I26:L26"/>
    <mergeCell ref="I42:L42"/>
    <mergeCell ref="AO24:AY24"/>
    <mergeCell ref="AO25:AY25"/>
    <mergeCell ref="AO26:AY26"/>
    <mergeCell ref="AL15:AT15"/>
    <mergeCell ref="AF50:AN50"/>
    <mergeCell ref="B29:C29"/>
    <mergeCell ref="B22:C22"/>
    <mergeCell ref="AF42:AN42"/>
    <mergeCell ref="W43:AE43"/>
    <mergeCell ref="AF43:AN43"/>
    <mergeCell ref="AF44:AN44"/>
    <mergeCell ref="D23:H23"/>
    <mergeCell ref="W26:AE26"/>
    <mergeCell ref="W29:AE29"/>
    <mergeCell ref="W41:AE41"/>
    <mergeCell ref="R44:V44"/>
    <mergeCell ref="AF27:AN27"/>
    <mergeCell ref="M28:Q28"/>
    <mergeCell ref="R28:V28"/>
    <mergeCell ref="AF45:AN45"/>
    <mergeCell ref="AF46:AN46"/>
    <mergeCell ref="I21:L21"/>
    <mergeCell ref="R49:V49"/>
    <mergeCell ref="I47:L47"/>
    <mergeCell ref="AF49:AN49"/>
    <mergeCell ref="M47:Q47"/>
    <mergeCell ref="B46:C46"/>
    <mergeCell ref="B47:C47"/>
    <mergeCell ref="I24:L24"/>
    <mergeCell ref="I43:L43"/>
    <mergeCell ref="I44:L44"/>
    <mergeCell ref="D27:H27"/>
    <mergeCell ref="AF47:AN47"/>
    <mergeCell ref="T15:W15"/>
    <mergeCell ref="P14:S14"/>
    <mergeCell ref="B19:R19"/>
    <mergeCell ref="B15:S15"/>
    <mergeCell ref="R25:V25"/>
    <mergeCell ref="W25:AE25"/>
    <mergeCell ref="AF25:AN25"/>
    <mergeCell ref="W28:AE28"/>
    <mergeCell ref="Y14:AH14"/>
    <mergeCell ref="AG7:AM7"/>
    <mergeCell ref="AF22:AN22"/>
    <mergeCell ref="M23:Q23"/>
    <mergeCell ref="AF24:AN24"/>
    <mergeCell ref="D22:H22"/>
    <mergeCell ref="M22:Q22"/>
    <mergeCell ref="AN7:AR7"/>
    <mergeCell ref="BE57:BF57"/>
    <mergeCell ref="AY56:BA56"/>
    <mergeCell ref="AD56:AF56"/>
    <mergeCell ref="W56:X56"/>
    <mergeCell ref="Y56:Z56"/>
    <mergeCell ref="AA56:AC56"/>
    <mergeCell ref="D56:L56"/>
    <mergeCell ref="BC15:BF15"/>
    <mergeCell ref="AU15:AW15"/>
    <mergeCell ref="R57:V57"/>
    <mergeCell ref="W57:X57"/>
    <mergeCell ref="Y57:Z57"/>
    <mergeCell ref="AA57:AC57"/>
    <mergeCell ref="AD57:AF57"/>
    <mergeCell ref="AG57:AI57"/>
    <mergeCell ref="AJ57:AL57"/>
    <mergeCell ref="A99:A101"/>
    <mergeCell ref="B99:K101"/>
    <mergeCell ref="A93:A95"/>
    <mergeCell ref="A87:A89"/>
    <mergeCell ref="A90:A92"/>
    <mergeCell ref="AL78:AP78"/>
    <mergeCell ref="B87:K89"/>
    <mergeCell ref="AG66:AI66"/>
    <mergeCell ref="AJ66:AL66"/>
    <mergeCell ref="R85:T86"/>
    <mergeCell ref="U85:AZ86"/>
    <mergeCell ref="L82:N83"/>
    <mergeCell ref="AL81:AP81"/>
    <mergeCell ref="B78:K80"/>
    <mergeCell ref="AS66:AU66"/>
    <mergeCell ref="AQ81:AZ81"/>
    <mergeCell ref="AS7:AX7"/>
    <mergeCell ref="B8:E8"/>
    <mergeCell ref="F8:X8"/>
    <mergeCell ref="B23:C23"/>
    <mergeCell ref="R23:V23"/>
    <mergeCell ref="W23:AE23"/>
    <mergeCell ref="AF23:AN23"/>
    <mergeCell ref="M24:Q24"/>
    <mergeCell ref="R24:V24"/>
    <mergeCell ref="W24:AE24"/>
    <mergeCell ref="AN8:AR8"/>
    <mergeCell ref="AS8:AX8"/>
    <mergeCell ref="B7:E7"/>
    <mergeCell ref="F7:X7"/>
    <mergeCell ref="AA7:AF7"/>
    <mergeCell ref="AG8:AM8"/>
    <mergeCell ref="A96:A98"/>
    <mergeCell ref="A78:A80"/>
    <mergeCell ref="A81:A83"/>
    <mergeCell ref="AM66:AO66"/>
    <mergeCell ref="O82:Q83"/>
    <mergeCell ref="R82:T83"/>
    <mergeCell ref="AC116:AG116"/>
    <mergeCell ref="U112:AB112"/>
    <mergeCell ref="U113:AB113"/>
    <mergeCell ref="J105:N105"/>
    <mergeCell ref="O79:Q80"/>
    <mergeCell ref="O88:Q89"/>
    <mergeCell ref="R88:T89"/>
    <mergeCell ref="L85:N86"/>
    <mergeCell ref="O85:Q86"/>
    <mergeCell ref="B84:K86"/>
    <mergeCell ref="AL75:AP75"/>
    <mergeCell ref="B93:K95"/>
    <mergeCell ref="AL96:AP96"/>
    <mergeCell ref="A72:A74"/>
    <mergeCell ref="A75:A77"/>
    <mergeCell ref="L88:N89"/>
    <mergeCell ref="U114:AB114"/>
    <mergeCell ref="U82:AZ83"/>
    <mergeCell ref="AY66:BA66"/>
    <mergeCell ref="D66:L66"/>
    <mergeCell ref="M66:Q66"/>
    <mergeCell ref="R79:T80"/>
    <mergeCell ref="U79:AZ80"/>
    <mergeCell ref="O73:Q74"/>
    <mergeCell ref="R73:T74"/>
    <mergeCell ref="A84:A86"/>
    <mergeCell ref="F5:X5"/>
    <mergeCell ref="AE5:AF5"/>
    <mergeCell ref="AG5:AX5"/>
    <mergeCell ref="AG10:AX10"/>
    <mergeCell ref="B11:S11"/>
    <mergeCell ref="D20:H20"/>
    <mergeCell ref="AA8:AF8"/>
    <mergeCell ref="B12:S12"/>
    <mergeCell ref="T12:X12"/>
    <mergeCell ref="P13:S13"/>
    <mergeCell ref="B24:C24"/>
    <mergeCell ref="I41:L41"/>
    <mergeCell ref="I30:L30"/>
    <mergeCell ref="I29:L29"/>
    <mergeCell ref="I28:L28"/>
    <mergeCell ref="I23:L23"/>
    <mergeCell ref="R27:V27"/>
    <mergeCell ref="AX15:BB15"/>
    <mergeCell ref="I20:L20"/>
    <mergeCell ref="I18:M18"/>
    <mergeCell ref="B18:H18"/>
    <mergeCell ref="I22:L22"/>
    <mergeCell ref="W22:AE22"/>
    <mergeCell ref="B21:C21"/>
    <mergeCell ref="T11:X11"/>
    <mergeCell ref="N18:T18"/>
    <mergeCell ref="AA5:AD6"/>
    <mergeCell ref="B5:E5"/>
    <mergeCell ref="B6:E6"/>
    <mergeCell ref="F6:X6"/>
    <mergeCell ref="M26:Q26"/>
    <mergeCell ref="R22:V22"/>
    <mergeCell ref="B1:AX1"/>
    <mergeCell ref="M20:Q20"/>
    <mergeCell ref="R20:V20"/>
    <mergeCell ref="W20:AE20"/>
    <mergeCell ref="AF20:AN20"/>
    <mergeCell ref="M21:Q21"/>
    <mergeCell ref="R21:V21"/>
    <mergeCell ref="W21:AE21"/>
    <mergeCell ref="AF21:AN21"/>
    <mergeCell ref="B13:O14"/>
    <mergeCell ref="B16:BA16"/>
    <mergeCell ref="B20:C20"/>
    <mergeCell ref="T13:W13"/>
    <mergeCell ref="T14:W14"/>
    <mergeCell ref="AA2:AF2"/>
    <mergeCell ref="AG2:AX2"/>
    <mergeCell ref="B3:E3"/>
    <mergeCell ref="F3:X3"/>
    <mergeCell ref="AE3:AF3"/>
    <mergeCell ref="AG3:AX3"/>
    <mergeCell ref="B4:E4"/>
    <mergeCell ref="AE4:AF4"/>
    <mergeCell ref="AG4:AX4"/>
    <mergeCell ref="AA3:AD4"/>
    <mergeCell ref="AI14:AJ14"/>
    <mergeCell ref="D21:H21"/>
    <mergeCell ref="F4:X4"/>
    <mergeCell ref="AE6:AF6"/>
    <mergeCell ref="AG6:AX6"/>
    <mergeCell ref="AA9:AF9"/>
    <mergeCell ref="AG9:AX9"/>
    <mergeCell ref="AA10:AF10"/>
    <mergeCell ref="D26:H26"/>
    <mergeCell ref="I25:L25"/>
    <mergeCell ref="W30:AE30"/>
    <mergeCell ref="M29:Q29"/>
    <mergeCell ref="R29:V29"/>
    <mergeCell ref="R48:V48"/>
    <mergeCell ref="AF29:AN29"/>
    <mergeCell ref="AF28:AN28"/>
    <mergeCell ref="D47:H47"/>
    <mergeCell ref="D46:H46"/>
    <mergeCell ref="W49:AE49"/>
    <mergeCell ref="I45:L45"/>
    <mergeCell ref="W48:AE48"/>
    <mergeCell ref="R46:V46"/>
    <mergeCell ref="B25:C25"/>
    <mergeCell ref="R43:V43"/>
    <mergeCell ref="W44:AE44"/>
    <mergeCell ref="R26:V26"/>
    <mergeCell ref="D25:H25"/>
    <mergeCell ref="AF26:AN26"/>
    <mergeCell ref="D41:H41"/>
    <mergeCell ref="B48:C48"/>
    <mergeCell ref="B49:C49"/>
    <mergeCell ref="W47:AE47"/>
    <mergeCell ref="B31:C31"/>
    <mergeCell ref="D31:H31"/>
    <mergeCell ref="I31:L31"/>
    <mergeCell ref="M31:Q31"/>
    <mergeCell ref="R31:V31"/>
    <mergeCell ref="W31:AE31"/>
    <mergeCell ref="AF31:AN31"/>
    <mergeCell ref="B34:C34"/>
    <mergeCell ref="D24:H24"/>
    <mergeCell ref="W27:AE27"/>
    <mergeCell ref="B26:C26"/>
    <mergeCell ref="B27:C27"/>
    <mergeCell ref="M46:Q46"/>
    <mergeCell ref="D45:H45"/>
    <mergeCell ref="D44:H44"/>
    <mergeCell ref="W42:AE42"/>
    <mergeCell ref="I27:L27"/>
    <mergeCell ref="AF48:AN48"/>
    <mergeCell ref="B30:C30"/>
    <mergeCell ref="AF41:AN41"/>
    <mergeCell ref="AF30:AN30"/>
    <mergeCell ref="D29:H29"/>
    <mergeCell ref="D28:H28"/>
    <mergeCell ref="W46:AE46"/>
    <mergeCell ref="M44:Q44"/>
    <mergeCell ref="B45:C45"/>
    <mergeCell ref="M27:Q27"/>
    <mergeCell ref="M45:Q45"/>
    <mergeCell ref="R45:V45"/>
    <mergeCell ref="M30:Q30"/>
    <mergeCell ref="R30:V30"/>
    <mergeCell ref="D30:H30"/>
    <mergeCell ref="I46:L46"/>
    <mergeCell ref="D43:H43"/>
    <mergeCell ref="D42:H42"/>
    <mergeCell ref="B44:C44"/>
    <mergeCell ref="B42:C42"/>
    <mergeCell ref="B43:C43"/>
    <mergeCell ref="B28:C28"/>
    <mergeCell ref="M43:Q43"/>
    <mergeCell ref="BE59:BF59"/>
    <mergeCell ref="R61:V61"/>
    <mergeCell ref="BE58:BF58"/>
    <mergeCell ref="AV58:AX58"/>
    <mergeCell ref="AY58:BA58"/>
    <mergeCell ref="AV60:AX60"/>
    <mergeCell ref="AY60:BA60"/>
    <mergeCell ref="AP62:AR62"/>
    <mergeCell ref="AS62:AU62"/>
    <mergeCell ref="AV62:AX62"/>
    <mergeCell ref="AY62:BA62"/>
    <mergeCell ref="AP58:AR58"/>
    <mergeCell ref="AA60:AC60"/>
    <mergeCell ref="AD60:AF60"/>
    <mergeCell ref="AG60:AI60"/>
    <mergeCell ref="AS59:AU59"/>
    <mergeCell ref="AP59:AR59"/>
    <mergeCell ref="Y61:Z61"/>
    <mergeCell ref="AV61:AX61"/>
    <mergeCell ref="AY61:BA61"/>
    <mergeCell ref="AY59:BA59"/>
    <mergeCell ref="AS60:AU60"/>
    <mergeCell ref="AP61:AR61"/>
    <mergeCell ref="Y59:Z59"/>
    <mergeCell ref="AM59:AO59"/>
    <mergeCell ref="W62:X62"/>
    <mergeCell ref="Y62:Z62"/>
    <mergeCell ref="AJ61:AL61"/>
    <mergeCell ref="AQ99:AZ99"/>
    <mergeCell ref="AV59:AX59"/>
    <mergeCell ref="AJ64:AL64"/>
    <mergeCell ref="AM112:AQ112"/>
    <mergeCell ref="D116:L116"/>
    <mergeCell ref="AW113:BA113"/>
    <mergeCell ref="AP64:AR64"/>
    <mergeCell ref="U107:AB107"/>
    <mergeCell ref="AC110:AG110"/>
    <mergeCell ref="M59:Q59"/>
    <mergeCell ref="U88:AZ89"/>
    <mergeCell ref="B65:C65"/>
    <mergeCell ref="B115:C115"/>
    <mergeCell ref="B112:C112"/>
    <mergeCell ref="B113:C113"/>
    <mergeCell ref="B114:C114"/>
    <mergeCell ref="AW107:BA107"/>
    <mergeCell ref="AQ93:AZ93"/>
    <mergeCell ref="R94:T95"/>
    <mergeCell ref="U94:AZ95"/>
    <mergeCell ref="AW108:BA108"/>
    <mergeCell ref="AW115:BA115"/>
    <mergeCell ref="U116:AB116"/>
    <mergeCell ref="AM111:AQ111"/>
    <mergeCell ref="M62:Q62"/>
    <mergeCell ref="D110:L110"/>
    <mergeCell ref="AQ90:AZ90"/>
    <mergeCell ref="AP66:AR66"/>
    <mergeCell ref="AC114:AG114"/>
    <mergeCell ref="AM115:AQ115"/>
    <mergeCell ref="AC111:AG111"/>
    <mergeCell ref="D111:L111"/>
    <mergeCell ref="BB117:BF117"/>
    <mergeCell ref="AC109:AG109"/>
    <mergeCell ref="AR110:AV110"/>
    <mergeCell ref="U110:AB110"/>
    <mergeCell ref="AE122:AI122"/>
    <mergeCell ref="R143:AP143"/>
    <mergeCell ref="Z138:AD138"/>
    <mergeCell ref="BB109:BF109"/>
    <mergeCell ref="BB112:BF112"/>
    <mergeCell ref="AR114:AV114"/>
    <mergeCell ref="AH107:AL107"/>
    <mergeCell ref="AH115:AL115"/>
    <mergeCell ref="AJ120:AQ120"/>
    <mergeCell ref="AC107:AG107"/>
    <mergeCell ref="M124:T124"/>
    <mergeCell ref="U124:Y124"/>
    <mergeCell ref="AE137:AI137"/>
    <mergeCell ref="M135:T135"/>
    <mergeCell ref="U135:Y135"/>
    <mergeCell ref="U121:Y121"/>
    <mergeCell ref="AH109:AL109"/>
    <mergeCell ref="AM113:AQ113"/>
    <mergeCell ref="AW137:AX137"/>
    <mergeCell ref="AE120:AI120"/>
    <mergeCell ref="AE121:AI121"/>
    <mergeCell ref="AW110:BA110"/>
    <mergeCell ref="Z137:AD137"/>
    <mergeCell ref="AJ137:AQ137"/>
    <mergeCell ref="AH110:AL110"/>
    <mergeCell ref="AM114:AQ114"/>
    <mergeCell ref="AC115:AG115"/>
    <mergeCell ref="AW114:BA114"/>
    <mergeCell ref="B138:C138"/>
    <mergeCell ref="D138:H138"/>
    <mergeCell ref="I138:L138"/>
    <mergeCell ref="M138:T138"/>
    <mergeCell ref="U138:Y138"/>
    <mergeCell ref="B147:C147"/>
    <mergeCell ref="M147:Q147"/>
    <mergeCell ref="I136:L136"/>
    <mergeCell ref="L72:AK72"/>
    <mergeCell ref="L75:AK75"/>
    <mergeCell ref="L78:AK78"/>
    <mergeCell ref="L81:AK81"/>
    <mergeCell ref="L84:AK84"/>
    <mergeCell ref="L87:AK87"/>
    <mergeCell ref="L90:AK90"/>
    <mergeCell ref="L93:AK93"/>
    <mergeCell ref="L96:AK96"/>
    <mergeCell ref="L99:AK99"/>
    <mergeCell ref="I135:L135"/>
    <mergeCell ref="D139:H139"/>
    <mergeCell ref="M136:T136"/>
    <mergeCell ref="AE140:AI140"/>
    <mergeCell ref="U139:Y139"/>
    <mergeCell ref="AE139:AI139"/>
    <mergeCell ref="Z139:AD139"/>
    <mergeCell ref="L94:N95"/>
    <mergeCell ref="B107:C107"/>
    <mergeCell ref="D107:L107"/>
    <mergeCell ref="D124:H124"/>
    <mergeCell ref="I122:L122"/>
    <mergeCell ref="D122:H122"/>
    <mergeCell ref="AC112:AG112"/>
    <mergeCell ref="B171:C171"/>
    <mergeCell ref="D171:N171"/>
    <mergeCell ref="O171:Q171"/>
    <mergeCell ref="R171:T171"/>
    <mergeCell ref="U171:X171"/>
    <mergeCell ref="Y171:AB171"/>
    <mergeCell ref="AC171:AF171"/>
    <mergeCell ref="AG171:AJ171"/>
    <mergeCell ref="AK171:AN171"/>
    <mergeCell ref="AO171:AR171"/>
    <mergeCell ref="AS171:AV171"/>
    <mergeCell ref="AW171:AZ171"/>
    <mergeCell ref="BA171:BD171"/>
    <mergeCell ref="BH171:BI171"/>
    <mergeCell ref="B172:C172"/>
    <mergeCell ref="D172:N172"/>
    <mergeCell ref="O172:Q172"/>
    <mergeCell ref="R172:T172"/>
    <mergeCell ref="U172:X172"/>
    <mergeCell ref="Y172:AB172"/>
    <mergeCell ref="AC172:AF172"/>
    <mergeCell ref="AG172:AJ172"/>
    <mergeCell ref="AK172:AN172"/>
    <mergeCell ref="AO172:AR172"/>
    <mergeCell ref="AS172:AV172"/>
    <mergeCell ref="AW172:AZ172"/>
    <mergeCell ref="BA172:BD172"/>
    <mergeCell ref="B173:C173"/>
    <mergeCell ref="D173:N173"/>
    <mergeCell ref="O173:Q173"/>
    <mergeCell ref="R173:T173"/>
    <mergeCell ref="U173:X173"/>
    <mergeCell ref="Y173:AB173"/>
    <mergeCell ref="AC173:AF173"/>
    <mergeCell ref="AG173:AJ173"/>
    <mergeCell ref="AK173:AN173"/>
    <mergeCell ref="AO173:AR173"/>
    <mergeCell ref="AS173:AV173"/>
    <mergeCell ref="AW173:AZ173"/>
    <mergeCell ref="BA173:BD173"/>
    <mergeCell ref="B174:C174"/>
    <mergeCell ref="D174:N174"/>
    <mergeCell ref="O174:Q174"/>
    <mergeCell ref="R174:T174"/>
    <mergeCell ref="U174:X174"/>
    <mergeCell ref="Y174:AB174"/>
    <mergeCell ref="AC174:AF174"/>
    <mergeCell ref="AG174:AJ174"/>
    <mergeCell ref="AK174:AN174"/>
    <mergeCell ref="AO174:AR174"/>
    <mergeCell ref="AS174:AV174"/>
    <mergeCell ref="AW174:AZ174"/>
    <mergeCell ref="BA174:BD174"/>
    <mergeCell ref="B175:C175"/>
    <mergeCell ref="D175:N175"/>
    <mergeCell ref="O175:Q175"/>
    <mergeCell ref="R175:T175"/>
    <mergeCell ref="U175:X175"/>
    <mergeCell ref="Y175:AB175"/>
    <mergeCell ref="AC175:AF175"/>
    <mergeCell ref="AG175:AJ175"/>
    <mergeCell ref="AK175:AN175"/>
    <mergeCell ref="AO175:AR175"/>
    <mergeCell ref="AS175:AV175"/>
    <mergeCell ref="AW175:AZ175"/>
    <mergeCell ref="BA175:BD175"/>
    <mergeCell ref="B166:C166"/>
    <mergeCell ref="D166:N166"/>
    <mergeCell ref="O166:Q166"/>
    <mergeCell ref="R166:T166"/>
    <mergeCell ref="U166:X166"/>
    <mergeCell ref="Y166:AB166"/>
    <mergeCell ref="AC166:AF166"/>
    <mergeCell ref="AG166:AJ166"/>
    <mergeCell ref="AK166:AN166"/>
    <mergeCell ref="AO166:AR166"/>
    <mergeCell ref="AS166:AV166"/>
    <mergeCell ref="AW166:AZ166"/>
    <mergeCell ref="BA166:BD166"/>
    <mergeCell ref="B169:C169"/>
    <mergeCell ref="D169:N169"/>
    <mergeCell ref="O169:Q169"/>
    <mergeCell ref="R169:T169"/>
    <mergeCell ref="U169:X169"/>
    <mergeCell ref="Y169:AB169"/>
    <mergeCell ref="BH166:BI166"/>
    <mergeCell ref="B167:C167"/>
    <mergeCell ref="D167:N167"/>
    <mergeCell ref="O167:Q167"/>
    <mergeCell ref="R167:T167"/>
    <mergeCell ref="U167:X167"/>
    <mergeCell ref="Y167:AB167"/>
    <mergeCell ref="AC167:AF167"/>
    <mergeCell ref="AG167:AJ167"/>
    <mergeCell ref="AK167:AN167"/>
    <mergeCell ref="AO167:AR167"/>
    <mergeCell ref="AS167:AV167"/>
    <mergeCell ref="AW167:AZ167"/>
    <mergeCell ref="BA167:BD167"/>
    <mergeCell ref="B168:C168"/>
    <mergeCell ref="D168:N168"/>
    <mergeCell ref="O168:Q168"/>
    <mergeCell ref="R168:T168"/>
    <mergeCell ref="U168:X168"/>
    <mergeCell ref="Y168:AB168"/>
    <mergeCell ref="AC168:AF168"/>
    <mergeCell ref="AG168:AJ168"/>
    <mergeCell ref="AK168:AN168"/>
    <mergeCell ref="AO168:AR168"/>
    <mergeCell ref="AS168:AV168"/>
    <mergeCell ref="AW168:AZ168"/>
    <mergeCell ref="BA168:BD168"/>
    <mergeCell ref="AC169:AF169"/>
    <mergeCell ref="AG169:AJ169"/>
    <mergeCell ref="AK169:AN169"/>
    <mergeCell ref="AO169:AR169"/>
    <mergeCell ref="AS169:AV169"/>
    <mergeCell ref="AW169:AZ169"/>
    <mergeCell ref="BA169:BD169"/>
    <mergeCell ref="B170:C170"/>
    <mergeCell ref="D170:N170"/>
    <mergeCell ref="O170:Q170"/>
    <mergeCell ref="R170:T170"/>
    <mergeCell ref="U170:X170"/>
    <mergeCell ref="Y170:AB170"/>
    <mergeCell ref="AC170:AF170"/>
    <mergeCell ref="AG170:AJ170"/>
    <mergeCell ref="AK170:AN170"/>
    <mergeCell ref="AO170:AR170"/>
    <mergeCell ref="AS170:AV170"/>
    <mergeCell ref="AW170:AZ170"/>
    <mergeCell ref="BA170:BD170"/>
    <mergeCell ref="B125:C125"/>
    <mergeCell ref="D129:H129"/>
    <mergeCell ref="I129:L129"/>
    <mergeCell ref="M129:T129"/>
    <mergeCell ref="U129:Y129"/>
    <mergeCell ref="Z129:AD129"/>
    <mergeCell ref="AE129:AI129"/>
    <mergeCell ref="AJ129:AQ129"/>
    <mergeCell ref="AW129:AX129"/>
    <mergeCell ref="B126:C126"/>
    <mergeCell ref="D130:H130"/>
    <mergeCell ref="I130:L130"/>
    <mergeCell ref="M130:T130"/>
    <mergeCell ref="U130:Y130"/>
    <mergeCell ref="Z130:AD130"/>
    <mergeCell ref="AE130:AI130"/>
    <mergeCell ref="AJ130:AQ130"/>
    <mergeCell ref="AW130:AX130"/>
    <mergeCell ref="D125:H125"/>
    <mergeCell ref="I125:L125"/>
    <mergeCell ref="M125:T125"/>
    <mergeCell ref="U125:Y125"/>
    <mergeCell ref="Z125:AD125"/>
    <mergeCell ref="AE125:AI125"/>
    <mergeCell ref="AJ125:AQ125"/>
    <mergeCell ref="AW125:AX125"/>
    <mergeCell ref="D126:H126"/>
    <mergeCell ref="I126:L126"/>
    <mergeCell ref="M126:T126"/>
    <mergeCell ref="U126:Y126"/>
    <mergeCell ref="Z126:AD126"/>
    <mergeCell ref="AE126:AI126"/>
    <mergeCell ref="B127:C127"/>
    <mergeCell ref="D131:H131"/>
    <mergeCell ref="I131:L131"/>
    <mergeCell ref="M131:T131"/>
    <mergeCell ref="U131:Y131"/>
    <mergeCell ref="Z131:AD131"/>
    <mergeCell ref="AE131:AI131"/>
    <mergeCell ref="AJ131:AQ131"/>
    <mergeCell ref="AW131:AX131"/>
    <mergeCell ref="B128:C128"/>
    <mergeCell ref="D132:H132"/>
    <mergeCell ref="I132:L132"/>
    <mergeCell ref="M132:T132"/>
    <mergeCell ref="U132:Y132"/>
    <mergeCell ref="Z132:AD132"/>
    <mergeCell ref="AE132:AI132"/>
    <mergeCell ref="AJ132:AQ132"/>
    <mergeCell ref="AW132:AX132"/>
    <mergeCell ref="B133:C133"/>
    <mergeCell ref="B134:C134"/>
    <mergeCell ref="B131:C131"/>
    <mergeCell ref="B132:C132"/>
    <mergeCell ref="B129:C129"/>
    <mergeCell ref="B130:C130"/>
    <mergeCell ref="D133:H133"/>
    <mergeCell ref="I133:L133"/>
    <mergeCell ref="M133:T133"/>
    <mergeCell ref="U133:Y133"/>
    <mergeCell ref="Z133:AD133"/>
    <mergeCell ref="AE133:AI133"/>
    <mergeCell ref="AJ133:AQ133"/>
    <mergeCell ref="AW133:AX133"/>
    <mergeCell ref="D134:H134"/>
    <mergeCell ref="I134:L134"/>
    <mergeCell ref="M134:T134"/>
    <mergeCell ref="U134:Y134"/>
    <mergeCell ref="Z134:AD134"/>
    <mergeCell ref="AE134:AI134"/>
    <mergeCell ref="AJ134:AQ134"/>
    <mergeCell ref="AW134:AX134"/>
    <mergeCell ref="AJ126:AQ126"/>
    <mergeCell ref="AW126:AX126"/>
    <mergeCell ref="D127:H127"/>
    <mergeCell ref="I127:L127"/>
    <mergeCell ref="M127:T127"/>
    <mergeCell ref="U127:Y127"/>
    <mergeCell ref="Z127:AD127"/>
    <mergeCell ref="AE127:AI127"/>
    <mergeCell ref="AJ127:AQ127"/>
    <mergeCell ref="AW127:AX127"/>
    <mergeCell ref="D128:H128"/>
    <mergeCell ref="I128:L128"/>
    <mergeCell ref="M128:T128"/>
    <mergeCell ref="U128:Y128"/>
    <mergeCell ref="Z128:AD128"/>
    <mergeCell ref="AE128:AI128"/>
    <mergeCell ref="AJ128:AQ128"/>
    <mergeCell ref="AW128:AX128"/>
  </mergeCells>
  <phoneticPr fontId="9"/>
  <conditionalFormatting sqref="D108:AB117 AH108:AL117 AW108:BF117 D121:Y140 AJ121:AQ140 M144:AP153">
    <cfRule type="containsBlanks" dxfId="10" priority="11">
      <formula>LEN(TRIM(D108))=0</formula>
    </cfRule>
  </conditionalFormatting>
  <conditionalFormatting sqref="D57:AC66 AS57:AU66 O73:Q74 U73:AZ74 O76:Q77 U76:AZ77 O79:Q80 O82:Q83 U82:AZ83 O85:Q86 U85:AZ86 O88:Q89 U88:AZ89 O91:Q92 U91:AZ92 O94:Q95 U94:AZ95 O97:Q98 U97:AZ98 O100:Q101 U100:AZ101">
    <cfRule type="containsBlanks" dxfId="9" priority="12">
      <formula>LEN(TRIM(D57))=0</formula>
    </cfRule>
  </conditionalFormatting>
  <conditionalFormatting sqref="D161:AJ180">
    <cfRule type="containsBlanks" dxfId="8" priority="8">
      <formula>LEN(TRIM(D161))=0</formula>
    </cfRule>
  </conditionalFormatting>
  <conditionalFormatting sqref="D185:AJ194">
    <cfRule type="containsBlanks" dxfId="7" priority="2">
      <formula>LEN(TRIM(D185))=0</formula>
    </cfRule>
  </conditionalFormatting>
  <conditionalFormatting sqref="L199:AZ200 K208:BA209 K211:BA212 G216:M217 R216:X217 P222:AI231 F233:L235 Q234:W235 F238:L240 Q239:W240 F244:L245 Q244:W245">
    <cfRule type="containsBlanks" dxfId="6" priority="10">
      <formula>LEN(TRIM(F199))=0</formula>
    </cfRule>
  </conditionalFormatting>
  <conditionalFormatting sqref="W21:AO50">
    <cfRule type="containsBlanks" dxfId="5" priority="1">
      <formula>LEN(TRIM(W21))=0</formula>
    </cfRule>
  </conditionalFormatting>
  <conditionalFormatting sqref="AG7:AM8 AS7:AX8 AG9:AX10 T11:X11 T13:W15 AI14:AJ14 D21:Q50">
    <cfRule type="containsBlanks" dxfId="4" priority="13">
      <formula>LEN(TRIM(D7))=0</formula>
    </cfRule>
  </conditionalFormatting>
  <conditionalFormatting sqref="AG2:AX6 F3:X8">
    <cfRule type="containsBlanks" dxfId="3" priority="14">
      <formula>LEN(TRIM(F2))=0</formula>
    </cfRule>
  </conditionalFormatting>
  <conditionalFormatting sqref="AL72:AP72 AL75:AP75 AL78 U79:AZ80 AL81:AP81 AL84:AP84 AL87:AP87 AL90:AP90 AL93:AP93 AL96:AP96 AL99:AP99">
    <cfRule type="containsBlanks" dxfId="2" priority="9">
      <formula>LEN(TRIM(U72))=0</formula>
    </cfRule>
  </conditionalFormatting>
  <conditionalFormatting sqref="AS185:AZ194">
    <cfRule type="containsBlanks" dxfId="1" priority="4">
      <formula>LEN(TRIM(AS185))=0</formula>
    </cfRule>
  </conditionalFormatting>
  <conditionalFormatting sqref="AS161:BD180">
    <cfRule type="containsBlanks" dxfId="0" priority="7">
      <formula>LEN(TRIM(AS161))=0</formula>
    </cfRule>
  </conditionalFormatting>
  <dataValidations count="4">
    <dataValidation type="list" allowBlank="1" showInputMessage="1" showErrorMessage="1" sqref="T11:X11" xr:uid="{00000000-0002-0000-0000-000000000000}">
      <formula1>"税抜き,税込み"</formula1>
    </dataValidation>
    <dataValidation type="list" allowBlank="1" showInputMessage="1" showErrorMessage="1" sqref="AL99:AP99 AL78 AL96:AP96 AL93:AP93 AL90:AP90 AL87:AP87 AL84:AP84 AL81:AP81 AL72 AL75:AP75" xr:uid="{00000000-0002-0000-0000-000002000000}">
      <formula1>$BH$72:$BH$73</formula1>
    </dataValidation>
    <dataValidation type="list" allowBlank="1" showInputMessage="1" showErrorMessage="1" sqref="O73:Q74 O100:Q101 O97:Q98 O94:Q95 O91:Q92 O88:Q89 O85:Q86 O82:Q83 O79:Q80 O76:Q77" xr:uid="{00000000-0002-0000-0000-000004000000}">
      <formula1>$BH$75:$BH$76</formula1>
    </dataValidation>
    <dataValidation type="list" allowBlank="1" showInputMessage="1" showErrorMessage="1" sqref="P102:R102" xr:uid="{00000000-0002-0000-0000-000001000000}">
      <formula1>$BF$75:$BF$77</formula1>
    </dataValidation>
  </dataValidations>
  <pageMargins left="0.7" right="0.7" top="0.75" bottom="0.75" header="0.3" footer="0.3"/>
  <pageSetup paperSize="9" scale="59" fitToHeight="0" orientation="portrait" r:id="rId1"/>
  <rowBreaks count="2" manualBreakCount="2">
    <brk id="67" max="57" man="1"/>
    <brk id="155" max="5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AQ46"/>
  <sheetViews>
    <sheetView showZeros="0" view="pageBreakPreview" zoomScale="80" zoomScaleNormal="115" zoomScaleSheetLayoutView="80" workbookViewId="0">
      <selection activeCell="B24" sqref="B24"/>
    </sheetView>
  </sheetViews>
  <sheetFormatPr defaultColWidth="2.42578125" defaultRowHeight="18.75" customHeight="1"/>
  <cols>
    <col min="1" max="11" width="2.42578125" style="23"/>
    <col min="12" max="12" width="6.5703125" style="23" customWidth="1"/>
    <col min="13" max="16" width="2.42578125" style="23"/>
    <col min="17" max="17" width="2.42578125" style="23" customWidth="1"/>
    <col min="18" max="19" width="2.42578125" style="23"/>
    <col min="20" max="20" width="3.7109375" style="23" customWidth="1"/>
    <col min="21" max="16384" width="2.42578125" style="23"/>
  </cols>
  <sheetData>
    <row r="1" spans="1:43" ht="18.75" customHeight="1">
      <c r="A1" s="524" t="s">
        <v>240</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2"/>
      <c r="AF1" s="522"/>
      <c r="AG1" s="522"/>
      <c r="AH1" s="522"/>
      <c r="AI1" s="40"/>
    </row>
    <row r="2" spans="1:43" ht="18.75" customHeight="1">
      <c r="Z2" s="525">
        <f>入力シート!F3</f>
        <v>0</v>
      </c>
      <c r="AA2" s="525"/>
      <c r="AB2" s="525"/>
      <c r="AC2" s="525"/>
      <c r="AD2" s="525"/>
      <c r="AE2" s="525"/>
      <c r="AF2" s="525"/>
      <c r="AG2" s="525"/>
      <c r="AH2" s="525"/>
    </row>
    <row r="3" spans="1:43" ht="18.75" customHeight="1">
      <c r="Z3" s="526">
        <f>入力シート!F4</f>
        <v>0</v>
      </c>
      <c r="AA3" s="526"/>
      <c r="AB3" s="526"/>
      <c r="AC3" s="526"/>
      <c r="AD3" s="526"/>
      <c r="AE3" s="526"/>
      <c r="AF3" s="526"/>
      <c r="AG3" s="526"/>
      <c r="AH3" s="526"/>
    </row>
    <row r="4" spans="1:43" ht="18.75" customHeight="1">
      <c r="Z4" s="41"/>
    </row>
    <row r="5" spans="1:43" ht="18.75" customHeight="1">
      <c r="B5" s="42"/>
    </row>
    <row r="6" spans="1:43" ht="18.75" customHeight="1">
      <c r="B6" s="42"/>
      <c r="AQ6" s="43"/>
    </row>
    <row r="7" spans="1:43" ht="18.75" customHeight="1">
      <c r="B7" s="42"/>
      <c r="C7" s="363" t="s">
        <v>241</v>
      </c>
      <c r="D7" s="363"/>
      <c r="E7" s="363"/>
      <c r="F7" s="363"/>
      <c r="G7" s="363"/>
      <c r="H7" s="363"/>
      <c r="I7" s="363"/>
      <c r="J7" s="363"/>
      <c r="K7" s="363"/>
      <c r="L7" s="363"/>
      <c r="M7" s="363"/>
      <c r="N7" s="363"/>
    </row>
    <row r="8" spans="1:43" ht="18.75" customHeight="1">
      <c r="C8" s="130" t="s">
        <v>242</v>
      </c>
      <c r="D8" s="130"/>
      <c r="E8" s="130"/>
      <c r="F8" s="130"/>
      <c r="G8" s="130"/>
      <c r="H8" s="130"/>
      <c r="I8" s="130"/>
      <c r="J8" s="130"/>
      <c r="K8" s="130"/>
      <c r="L8" s="130"/>
      <c r="M8" s="130"/>
      <c r="N8" s="130"/>
      <c r="O8" s="130"/>
    </row>
    <row r="9" spans="1:43" ht="18.75" customHeight="1">
      <c r="B9" s="42"/>
    </row>
    <row r="10" spans="1:43" ht="18.75" customHeight="1">
      <c r="B10" s="42"/>
    </row>
    <row r="11" spans="1:43" ht="18.75" customHeight="1">
      <c r="R11" s="363" t="s">
        <v>4</v>
      </c>
      <c r="S11" s="363"/>
      <c r="T11" s="363"/>
      <c r="U11" s="204">
        <f>入力シート!F5</f>
        <v>0</v>
      </c>
      <c r="V11" s="204"/>
      <c r="W11" s="204"/>
      <c r="X11" s="204"/>
      <c r="Y11" s="204"/>
      <c r="Z11" s="204"/>
      <c r="AA11" s="204"/>
      <c r="AB11" s="204"/>
      <c r="AC11" s="204"/>
      <c r="AD11" s="204"/>
      <c r="AE11" s="204"/>
      <c r="AF11" s="204"/>
      <c r="AG11" s="204"/>
      <c r="AH11" s="204"/>
    </row>
    <row r="12" spans="1:43" ht="18.75" customHeight="1">
      <c r="B12" s="42"/>
      <c r="R12" s="363" t="s">
        <v>243</v>
      </c>
      <c r="S12" s="363"/>
      <c r="T12" s="363"/>
      <c r="U12" s="529">
        <f>入力シート!F6</f>
        <v>0</v>
      </c>
      <c r="V12" s="529"/>
      <c r="W12" s="529"/>
      <c r="X12" s="529"/>
      <c r="Y12" s="529"/>
      <c r="Z12" s="529"/>
      <c r="AA12" s="529"/>
      <c r="AB12" s="529"/>
      <c r="AC12" s="529"/>
      <c r="AD12" s="529"/>
      <c r="AE12" s="529"/>
      <c r="AF12" s="529"/>
      <c r="AG12" s="529"/>
      <c r="AH12" s="529"/>
    </row>
    <row r="13" spans="1:43" ht="18.75" customHeight="1">
      <c r="B13" s="42"/>
      <c r="R13" s="33"/>
      <c r="S13" s="33"/>
      <c r="T13" s="33"/>
      <c r="U13" s="529"/>
      <c r="V13" s="529"/>
      <c r="W13" s="529"/>
      <c r="X13" s="529"/>
      <c r="Y13" s="529"/>
      <c r="Z13" s="529"/>
      <c r="AA13" s="529"/>
      <c r="AB13" s="529"/>
      <c r="AC13" s="529"/>
      <c r="AD13" s="529"/>
      <c r="AE13" s="529"/>
      <c r="AF13" s="529"/>
      <c r="AG13" s="529"/>
      <c r="AH13" s="529"/>
    </row>
    <row r="14" spans="1:43" ht="18.75" customHeight="1">
      <c r="B14" s="42"/>
      <c r="R14" s="363" t="s">
        <v>244</v>
      </c>
      <c r="S14" s="363"/>
      <c r="T14" s="363"/>
      <c r="U14" s="204">
        <f>入力シート!F7</f>
        <v>0</v>
      </c>
      <c r="V14" s="204"/>
      <c r="W14" s="204"/>
      <c r="X14" s="204"/>
      <c r="Y14" s="204"/>
      <c r="Z14" s="204"/>
      <c r="AA14" s="204"/>
      <c r="AB14" s="204"/>
      <c r="AC14" s="204"/>
      <c r="AD14" s="204"/>
      <c r="AE14" s="204"/>
      <c r="AF14" s="204"/>
      <c r="AG14" s="204"/>
      <c r="AH14" s="204"/>
    </row>
    <row r="15" spans="1:43" ht="18.75" customHeight="1">
      <c r="B15" s="42"/>
      <c r="V15" s="33"/>
      <c r="W15" s="33"/>
      <c r="X15" s="33"/>
      <c r="Y15" s="33"/>
      <c r="Z15" s="33"/>
      <c r="AA15" s="33"/>
      <c r="AB15" s="33"/>
      <c r="AC15" s="33"/>
      <c r="AD15" s="33"/>
      <c r="AE15" s="33"/>
    </row>
    <row r="16" spans="1:43" ht="18.75" customHeight="1">
      <c r="B16" s="42"/>
      <c r="V16" s="33"/>
      <c r="W16" s="33"/>
      <c r="X16" s="33"/>
      <c r="Y16" s="33"/>
      <c r="Z16" s="33"/>
      <c r="AA16" s="33"/>
      <c r="AB16" s="33"/>
      <c r="AC16" s="33"/>
      <c r="AD16" s="33"/>
      <c r="AE16" s="33"/>
    </row>
    <row r="17" spans="2:34" ht="69.75" customHeight="1">
      <c r="B17" s="527" t="s">
        <v>245</v>
      </c>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row>
    <row r="18" spans="2:34" ht="18.75" customHeight="1">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row>
    <row r="19" spans="2:34" ht="18.75" customHeight="1">
      <c r="B19" s="42"/>
    </row>
    <row r="20" spans="2:34" ht="18.75" customHeight="1">
      <c r="B20" s="530" t="s">
        <v>246</v>
      </c>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row>
    <row r="21" spans="2:34" ht="18.75" customHeight="1">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row>
    <row r="22" spans="2:34" ht="18.75" customHeight="1">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row>
    <row r="23" spans="2:34" s="33" customFormat="1" ht="35.450000000000003" customHeight="1">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row>
    <row r="24" spans="2:34" s="33" customFormat="1" ht="22.5" customHeight="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2:34" ht="18.75" customHeight="1">
      <c r="B25" s="531" t="s">
        <v>247</v>
      </c>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row>
    <row r="26" spans="2:34" ht="18.75" customHeight="1">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row>
    <row r="27" spans="2:34" ht="18.75" customHeight="1">
      <c r="B27" s="177" t="s">
        <v>248</v>
      </c>
      <c r="C27" s="177"/>
      <c r="D27" s="177"/>
      <c r="E27" s="177"/>
      <c r="F27" s="177"/>
      <c r="G27" s="177"/>
      <c r="H27" s="177"/>
      <c r="I27" s="177"/>
      <c r="J27" s="177"/>
      <c r="K27" s="177"/>
      <c r="L27" s="532" t="s">
        <v>249</v>
      </c>
      <c r="M27" s="532"/>
      <c r="N27" s="532"/>
      <c r="O27" s="532"/>
      <c r="P27" s="532"/>
      <c r="Q27" s="532"/>
      <c r="R27" s="532"/>
      <c r="S27" s="532"/>
      <c r="T27" s="532"/>
      <c r="U27" s="532"/>
      <c r="V27" s="532"/>
      <c r="W27" s="532"/>
      <c r="X27" s="532"/>
      <c r="Y27" s="532"/>
      <c r="Z27" s="532"/>
      <c r="AA27" s="532"/>
      <c r="AB27" s="532"/>
      <c r="AC27" s="532"/>
      <c r="AD27" s="532"/>
      <c r="AE27" s="532"/>
      <c r="AF27" s="532"/>
      <c r="AG27" s="532"/>
      <c r="AH27" s="532"/>
    </row>
    <row r="28" spans="2:34" ht="18.75" customHeight="1">
      <c r="B28" s="533" t="s">
        <v>250</v>
      </c>
      <c r="C28" s="533"/>
      <c r="D28" s="533"/>
      <c r="E28" s="533"/>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33"/>
      <c r="AH28" s="533"/>
    </row>
    <row r="29" spans="2:34" ht="18.75" customHeight="1">
      <c r="B29" s="177" t="s">
        <v>251</v>
      </c>
      <c r="C29" s="177"/>
      <c r="D29" s="177"/>
      <c r="E29" s="177"/>
      <c r="F29" s="177"/>
      <c r="G29" s="177"/>
      <c r="H29" s="177"/>
      <c r="I29" s="177"/>
      <c r="J29" s="177"/>
      <c r="K29" s="177"/>
      <c r="L29" s="532" t="s">
        <v>249</v>
      </c>
      <c r="M29" s="532"/>
      <c r="N29" s="532"/>
      <c r="O29" s="532"/>
      <c r="P29" s="532"/>
      <c r="Q29" s="532"/>
      <c r="R29" s="532"/>
      <c r="S29" s="532"/>
      <c r="T29" s="532"/>
      <c r="U29" s="532"/>
      <c r="V29" s="532"/>
      <c r="W29" s="532"/>
      <c r="X29" s="532"/>
      <c r="Y29" s="532"/>
      <c r="Z29" s="532"/>
      <c r="AA29" s="532"/>
      <c r="AB29" s="532"/>
      <c r="AC29" s="532"/>
      <c r="AD29" s="532"/>
      <c r="AE29" s="532"/>
      <c r="AF29" s="532"/>
      <c r="AG29" s="532"/>
      <c r="AH29" s="532"/>
    </row>
    <row r="30" spans="2:34" ht="18.75" customHeight="1">
      <c r="B30" s="533" t="s">
        <v>250</v>
      </c>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row>
    <row r="31" spans="2:34" ht="18.75" customHeight="1">
      <c r="B31" s="363" t="s">
        <v>252</v>
      </c>
      <c r="C31" s="363"/>
      <c r="D31" s="363"/>
      <c r="E31" s="363"/>
      <c r="F31" s="363"/>
      <c r="G31" s="363"/>
      <c r="H31" s="363"/>
      <c r="I31" s="363"/>
      <c r="J31" s="363"/>
      <c r="K31" s="363"/>
      <c r="L31" s="363"/>
      <c r="M31" s="522" t="s">
        <v>253</v>
      </c>
      <c r="N31" s="522"/>
      <c r="O31" s="523">
        <f>別紙!M117</f>
        <v>0</v>
      </c>
      <c r="P31" s="523"/>
      <c r="Q31" s="523"/>
      <c r="R31" s="523"/>
      <c r="S31" s="523"/>
      <c r="T31" s="523"/>
      <c r="U31" s="523"/>
      <c r="V31" s="48" t="s">
        <v>254</v>
      </c>
      <c r="W31" s="49"/>
      <c r="X31" s="49"/>
      <c r="Y31" s="49"/>
      <c r="Z31" s="49"/>
      <c r="AA31" s="49"/>
      <c r="AB31" s="49"/>
      <c r="AC31" s="49"/>
      <c r="AD31" s="49"/>
      <c r="AE31" s="49"/>
      <c r="AF31" s="49"/>
      <c r="AG31" s="49"/>
      <c r="AH31" s="49"/>
    </row>
    <row r="32" spans="2:34" ht="18.75" customHeight="1">
      <c r="B32" s="363" t="s">
        <v>255</v>
      </c>
      <c r="C32" s="363"/>
      <c r="D32" s="363"/>
      <c r="E32" s="363"/>
      <c r="F32" s="363"/>
      <c r="G32" s="363"/>
      <c r="H32" s="363"/>
      <c r="I32" s="363"/>
      <c r="J32" s="363"/>
      <c r="K32" s="363"/>
      <c r="L32" s="363"/>
      <c r="M32" s="522" t="s">
        <v>253</v>
      </c>
      <c r="N32" s="522"/>
      <c r="O32" s="523">
        <f>別紙!Z117</f>
        <v>0</v>
      </c>
      <c r="P32" s="523"/>
      <c r="Q32" s="523"/>
      <c r="R32" s="523"/>
      <c r="S32" s="523"/>
      <c r="T32" s="523"/>
      <c r="U32" s="523"/>
      <c r="V32" s="48" t="s">
        <v>254</v>
      </c>
      <c r="W32" s="49"/>
      <c r="X32" s="49"/>
      <c r="Y32" s="49"/>
      <c r="Z32" s="49"/>
      <c r="AA32" s="49"/>
      <c r="AB32" s="49"/>
      <c r="AC32" s="49"/>
      <c r="AD32" s="49"/>
      <c r="AE32" s="49"/>
      <c r="AF32" s="49"/>
      <c r="AG32" s="49"/>
      <c r="AH32" s="49"/>
    </row>
    <row r="33" spans="2:34" ht="18.75" customHeight="1">
      <c r="B33" s="363" t="s">
        <v>256</v>
      </c>
      <c r="C33" s="363"/>
      <c r="D33" s="363"/>
      <c r="E33" s="363"/>
      <c r="F33" s="363"/>
      <c r="G33" s="363"/>
      <c r="H33" s="363"/>
      <c r="I33" s="363"/>
      <c r="J33" s="363"/>
      <c r="K33" s="363"/>
      <c r="L33" s="363"/>
      <c r="M33" s="522" t="s">
        <v>257</v>
      </c>
      <c r="N33" s="522"/>
      <c r="O33" s="523">
        <f>別紙!Z117</f>
        <v>0</v>
      </c>
      <c r="P33" s="523"/>
      <c r="Q33" s="523"/>
      <c r="R33" s="523"/>
      <c r="S33" s="523"/>
      <c r="T33" s="523"/>
      <c r="U33" s="523"/>
      <c r="V33" s="48" t="s">
        <v>254</v>
      </c>
      <c r="W33" s="49"/>
      <c r="X33" s="49"/>
      <c r="Y33" s="49"/>
      <c r="Z33" s="49"/>
      <c r="AA33" s="49"/>
      <c r="AB33" s="49"/>
      <c r="AC33" s="49"/>
      <c r="AD33" s="49"/>
      <c r="AE33" s="49"/>
      <c r="AF33" s="49"/>
      <c r="AG33" s="49"/>
      <c r="AH33" s="49"/>
    </row>
    <row r="34" spans="2:34" ht="18.75" customHeight="1">
      <c r="B34" s="363" t="s">
        <v>258</v>
      </c>
      <c r="C34" s="363"/>
      <c r="D34" s="363"/>
      <c r="E34" s="363"/>
      <c r="F34" s="363"/>
      <c r="G34" s="363"/>
      <c r="H34" s="363"/>
      <c r="I34" s="363"/>
      <c r="J34" s="363"/>
      <c r="K34" s="363"/>
      <c r="L34" s="363"/>
      <c r="S34" s="100"/>
      <c r="T34" s="100"/>
      <c r="U34" s="100"/>
      <c r="V34" s="100"/>
      <c r="W34" s="100"/>
      <c r="X34" s="100"/>
      <c r="Y34" s="100"/>
      <c r="Z34" s="100"/>
      <c r="AA34" s="100"/>
      <c r="AB34" s="100"/>
      <c r="AC34" s="100"/>
      <c r="AD34" s="100"/>
      <c r="AE34" s="100"/>
      <c r="AF34" s="100"/>
      <c r="AG34" s="100"/>
      <c r="AH34" s="100"/>
    </row>
    <row r="35" spans="2:34" ht="18.75" customHeight="1">
      <c r="B35" s="363" t="s">
        <v>259</v>
      </c>
      <c r="C35" s="363"/>
      <c r="D35" s="363"/>
      <c r="E35" s="363"/>
      <c r="F35" s="363"/>
      <c r="G35" s="363"/>
      <c r="H35" s="363"/>
      <c r="I35" s="363"/>
      <c r="J35" s="363"/>
      <c r="K35" s="363"/>
      <c r="L35" s="363"/>
    </row>
    <row r="36" spans="2:34" ht="18.75" customHeight="1">
      <c r="B36" s="363" t="s">
        <v>260</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row>
    <row r="37" spans="2:34" ht="18.75" customHeight="1">
      <c r="B37" s="363" t="s">
        <v>261</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row>
    <row r="38" spans="2:34" ht="18.75" customHeight="1">
      <c r="B38" s="363" t="s">
        <v>262</v>
      </c>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row>
    <row r="39" spans="2:34" ht="18.75" customHeight="1">
      <c r="B39" s="363" t="s">
        <v>263</v>
      </c>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row>
    <row r="40" spans="2:34" ht="18.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2:34" ht="18.7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2:34" ht="18.7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2:34" ht="18.75" customHeight="1">
      <c r="B43" s="1" t="s">
        <v>264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2:34" ht="18.75" customHeight="1">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row>
    <row r="45" spans="2:34" ht="18.75" customHeight="1">
      <c r="B45" s="42"/>
    </row>
    <row r="46" spans="2:34" ht="18.7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sheetData>
  <sheetProtection sheet="1" selectLockedCells="1" selectUnlockedCells="1"/>
  <mergeCells count="36">
    <mergeCell ref="R14:T14"/>
    <mergeCell ref="M31:N31"/>
    <mergeCell ref="O31:U31"/>
    <mergeCell ref="B25:AH25"/>
    <mergeCell ref="B27:K27"/>
    <mergeCell ref="B29:K29"/>
    <mergeCell ref="L27:AH27"/>
    <mergeCell ref="B28:AH28"/>
    <mergeCell ref="L29:AH29"/>
    <mergeCell ref="B30:AH30"/>
    <mergeCell ref="C8:O8"/>
    <mergeCell ref="B39:AH39"/>
    <mergeCell ref="B38:AH38"/>
    <mergeCell ref="R11:T11"/>
    <mergeCell ref="U11:AH11"/>
    <mergeCell ref="B17:AH17"/>
    <mergeCell ref="U12:AH13"/>
    <mergeCell ref="B20:AH23"/>
    <mergeCell ref="B36:AH36"/>
    <mergeCell ref="B37:AH37"/>
    <mergeCell ref="B32:L32"/>
    <mergeCell ref="M32:N32"/>
    <mergeCell ref="O32:U32"/>
    <mergeCell ref="R12:T12"/>
    <mergeCell ref="U14:AH14"/>
    <mergeCell ref="B31:L31"/>
    <mergeCell ref="A1:AD1"/>
    <mergeCell ref="AE1:AH1"/>
    <mergeCell ref="Z2:AH2"/>
    <mergeCell ref="Z3:AH3"/>
    <mergeCell ref="C7:N7"/>
    <mergeCell ref="B35:L35"/>
    <mergeCell ref="B33:L33"/>
    <mergeCell ref="M33:N33"/>
    <mergeCell ref="O33:U33"/>
    <mergeCell ref="B34:L34"/>
  </mergeCells>
  <phoneticPr fontId="4"/>
  <printOptions horizontalCentered="1"/>
  <pageMargins left="0.70866141732283472" right="0.70866141732283472" top="0.74803149606299213" bottom="0.74803149606299213" header="0.31496062992125984" footer="0.31496062992125984"/>
  <pageSetup paperSize="9" scale="85" orientation="portrait" r:id="rId1"/>
  <headerFooter>
    <oddFooter>&amp;R&amp;"ＭＳ 明朝,標準"（日本産業規格　Ａ列４番）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BD184"/>
  <sheetViews>
    <sheetView showZeros="0" view="pageBreakPreview" zoomScaleNormal="100" zoomScaleSheetLayoutView="100" workbookViewId="0">
      <selection activeCell="AN63" sqref="AN63:BC82"/>
    </sheetView>
  </sheetViews>
  <sheetFormatPr defaultColWidth="2.42578125" defaultRowHeight="15" customHeight="1"/>
  <cols>
    <col min="1" max="1" width="3.42578125" style="50" customWidth="1"/>
    <col min="2" max="29" width="2.42578125" style="50"/>
    <col min="30" max="30" width="3" style="50" bestFit="1" customWidth="1"/>
    <col min="31" max="31" width="2.42578125" style="50"/>
    <col min="32" max="32" width="2.7109375" style="50" customWidth="1"/>
    <col min="33" max="37" width="2.42578125" style="50"/>
    <col min="38" max="39" width="2.42578125" style="50" customWidth="1"/>
    <col min="40" max="40" width="2.7109375" style="50" customWidth="1"/>
    <col min="41" max="41" width="2.42578125" style="50" customWidth="1"/>
    <col min="42" max="54" width="2.42578125" style="50"/>
    <col min="55" max="55" width="2.7109375" style="50" customWidth="1"/>
    <col min="56" max="16384" width="2.42578125" style="50"/>
  </cols>
  <sheetData>
    <row r="1" spans="1:56" ht="15" customHeight="1">
      <c r="B1" s="791" t="s">
        <v>265</v>
      </c>
      <c r="C1" s="791"/>
      <c r="D1" s="791"/>
      <c r="E1" s="791"/>
      <c r="F1" s="51"/>
    </row>
    <row r="2" spans="1:56" ht="22.5" customHeight="1">
      <c r="B2" s="792" t="s">
        <v>266</v>
      </c>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c r="AT2" s="792"/>
      <c r="AU2" s="792"/>
      <c r="AV2" s="792"/>
      <c r="AW2" s="792"/>
      <c r="AX2" s="792"/>
      <c r="AY2" s="792"/>
      <c r="AZ2" s="792"/>
      <c r="BA2" s="792"/>
      <c r="BB2" s="792"/>
      <c r="BC2" s="792"/>
      <c r="BD2" s="792"/>
    </row>
    <row r="3" spans="1:56" ht="7.5" customHeight="1"/>
    <row r="4" spans="1:56" s="52" customFormat="1" ht="13.5" customHeight="1">
      <c r="B4" s="50" t="s">
        <v>267</v>
      </c>
    </row>
    <row r="5" spans="1:56" s="52" customFormat="1" ht="4.5" customHeight="1" thickBot="1">
      <c r="B5" s="50"/>
    </row>
    <row r="6" spans="1:56" ht="13.5" customHeight="1">
      <c r="C6" s="627" t="s">
        <v>268</v>
      </c>
      <c r="D6" s="628"/>
      <c r="E6" s="628"/>
      <c r="F6" s="628"/>
      <c r="G6" s="628"/>
      <c r="H6" s="628"/>
      <c r="I6" s="628"/>
      <c r="J6" s="628"/>
      <c r="K6" s="628"/>
      <c r="L6" s="628"/>
      <c r="M6" s="628"/>
      <c r="N6" s="628"/>
      <c r="O6" s="628"/>
      <c r="P6" s="628"/>
      <c r="Q6" s="628"/>
      <c r="R6" s="628"/>
      <c r="S6" s="628"/>
      <c r="T6" s="628"/>
      <c r="U6" s="628"/>
      <c r="V6" s="628"/>
      <c r="W6" s="628"/>
      <c r="X6" s="628"/>
      <c r="Y6" s="629"/>
      <c r="Z6" s="793" t="s">
        <v>269</v>
      </c>
      <c r="AA6" s="794"/>
      <c r="AB6" s="794"/>
      <c r="AC6" s="794"/>
      <c r="AD6" s="794"/>
      <c r="AE6" s="794"/>
      <c r="AF6" s="794"/>
      <c r="AG6" s="794"/>
      <c r="AH6" s="794"/>
      <c r="AI6" s="794"/>
      <c r="AJ6" s="794"/>
      <c r="AK6" s="795"/>
      <c r="AL6" s="793" t="s">
        <v>270</v>
      </c>
      <c r="AM6" s="794"/>
      <c r="AN6" s="794"/>
      <c r="AO6" s="794"/>
      <c r="AP6" s="794"/>
      <c r="AQ6" s="794"/>
      <c r="AR6" s="794"/>
      <c r="AS6" s="794"/>
      <c r="AT6" s="794"/>
      <c r="AU6" s="794"/>
      <c r="AV6" s="794"/>
      <c r="AW6" s="794"/>
      <c r="AX6" s="794"/>
      <c r="AY6" s="794"/>
      <c r="AZ6" s="794"/>
      <c r="BA6" s="794"/>
      <c r="BB6" s="794"/>
      <c r="BC6" s="804"/>
    </row>
    <row r="7" spans="1:56" ht="13.5" customHeight="1">
      <c r="C7" s="618" t="s">
        <v>271</v>
      </c>
      <c r="D7" s="619"/>
      <c r="E7" s="619"/>
      <c r="F7" s="619"/>
      <c r="G7" s="619"/>
      <c r="H7" s="619"/>
      <c r="I7" s="619"/>
      <c r="J7" s="619"/>
      <c r="K7" s="619"/>
      <c r="L7" s="796"/>
      <c r="M7" s="797" t="s">
        <v>272</v>
      </c>
      <c r="N7" s="619"/>
      <c r="O7" s="619"/>
      <c r="P7" s="796"/>
      <c r="Q7" s="798" t="s">
        <v>273</v>
      </c>
      <c r="R7" s="799"/>
      <c r="S7" s="799"/>
      <c r="T7" s="799"/>
      <c r="U7" s="799"/>
      <c r="V7" s="799"/>
      <c r="W7" s="799"/>
      <c r="X7" s="799"/>
      <c r="Y7" s="800"/>
      <c r="Z7" s="801" t="s">
        <v>274</v>
      </c>
      <c r="AA7" s="802"/>
      <c r="AB7" s="802"/>
      <c r="AC7" s="803"/>
      <c r="AD7" s="797" t="s">
        <v>275</v>
      </c>
      <c r="AE7" s="619"/>
      <c r="AF7" s="619"/>
      <c r="AG7" s="796"/>
      <c r="AH7" s="797" t="s">
        <v>276</v>
      </c>
      <c r="AI7" s="619"/>
      <c r="AJ7" s="619"/>
      <c r="AK7" s="796"/>
      <c r="AL7" s="799"/>
      <c r="AM7" s="799"/>
      <c r="AN7" s="799"/>
      <c r="AO7" s="799"/>
      <c r="AP7" s="799"/>
      <c r="AQ7" s="799"/>
      <c r="AR7" s="799"/>
      <c r="AS7" s="799"/>
      <c r="AT7" s="799"/>
      <c r="AU7" s="799"/>
      <c r="AV7" s="799"/>
      <c r="AW7" s="799"/>
      <c r="AX7" s="799"/>
      <c r="AY7" s="799"/>
      <c r="AZ7" s="799"/>
      <c r="BA7" s="799"/>
      <c r="BB7" s="799"/>
      <c r="BC7" s="805"/>
    </row>
    <row r="8" spans="1:56" s="53" customFormat="1" ht="13.5" customHeight="1">
      <c r="C8" s="809" t="s">
        <v>277</v>
      </c>
      <c r="D8" s="810"/>
      <c r="E8" s="810"/>
      <c r="F8" s="810"/>
      <c r="G8" s="810"/>
      <c r="H8" s="810"/>
      <c r="I8" s="810"/>
      <c r="J8" s="810"/>
      <c r="K8" s="810"/>
      <c r="L8" s="811"/>
      <c r="M8" s="812"/>
      <c r="N8" s="813"/>
      <c r="O8" s="813"/>
      <c r="P8" s="814"/>
      <c r="Q8" s="819" t="s">
        <v>278</v>
      </c>
      <c r="R8" s="818"/>
      <c r="S8" s="818"/>
      <c r="T8" s="818"/>
      <c r="U8" s="818"/>
      <c r="V8" s="818"/>
      <c r="W8" s="818"/>
      <c r="X8" s="818"/>
      <c r="Y8" s="818"/>
      <c r="Z8" s="812"/>
      <c r="AA8" s="813"/>
      <c r="AB8" s="813"/>
      <c r="AC8" s="814"/>
      <c r="AD8" s="812"/>
      <c r="AE8" s="813"/>
      <c r="AF8" s="813"/>
      <c r="AG8" s="814"/>
      <c r="AH8" s="748"/>
      <c r="AI8" s="749"/>
      <c r="AJ8" s="749"/>
      <c r="AK8" s="750"/>
      <c r="AL8" s="818" t="s">
        <v>279</v>
      </c>
      <c r="AM8" s="818"/>
      <c r="AN8" s="818"/>
      <c r="AO8" s="818"/>
      <c r="AP8" s="785" t="str">
        <f>COUNTA(入力シート!D21:H50)&amp;"人"</f>
        <v>0人</v>
      </c>
      <c r="AQ8" s="785"/>
      <c r="AR8" s="785"/>
      <c r="AS8" s="785"/>
      <c r="AT8" s="785"/>
      <c r="AU8" s="785"/>
      <c r="AV8" s="785"/>
      <c r="AW8" s="785"/>
      <c r="AX8" s="785"/>
      <c r="AY8" s="785"/>
      <c r="AZ8" s="785"/>
      <c r="BA8" s="785"/>
      <c r="BB8" s="785"/>
      <c r="BC8" s="786"/>
    </row>
    <row r="9" spans="1:56" s="53" customFormat="1" ht="13.5" customHeight="1">
      <c r="A9" s="53">
        <v>1</v>
      </c>
      <c r="C9" s="54"/>
      <c r="D9" s="553">
        <f>IF(ISNA(VLOOKUP(A9,入力シート!$B$21:$AN$50,3,FALSE)),"",VLOOKUP(A9,入力シート!$B$21:$AN$50,3,FALSE))</f>
        <v>0</v>
      </c>
      <c r="E9" s="553"/>
      <c r="F9" s="553"/>
      <c r="G9" s="553"/>
      <c r="H9" s="553"/>
      <c r="I9" s="553"/>
      <c r="J9" s="553"/>
      <c r="K9" s="553"/>
      <c r="L9" s="557"/>
      <c r="M9" s="558" t="str">
        <f>IF(入力シート!D21="","",SUM(入力シート!W21:AY21))</f>
        <v/>
      </c>
      <c r="N9" s="559"/>
      <c r="O9" s="559"/>
      <c r="P9" s="560"/>
      <c r="Q9" s="565" t="str">
        <f>IF(入力シート!W21="","",入力シート!W21)</f>
        <v/>
      </c>
      <c r="R9" s="566"/>
      <c r="S9" s="566"/>
      <c r="T9" s="101" t="str">
        <f>IF(AND(入力シート!W21&lt;&gt;0,入力シート!AF21&lt;&gt;0),"+","")</f>
        <v/>
      </c>
      <c r="U9" s="566" t="str">
        <f>IF(入力シート!AF21="","",入力シート!AF21)</f>
        <v/>
      </c>
      <c r="V9" s="566" t="str">
        <f>IF(AND(入力シート!W21&lt;&gt;0,入力シート!AF21&lt;&gt;0),"+","")</f>
        <v/>
      </c>
      <c r="W9" s="102" t="str">
        <f>IF(AND(入力シート!W21&lt;&gt;0,入力シート!AF21&lt;&gt;0),"+","")</f>
        <v/>
      </c>
      <c r="X9" s="566" t="str">
        <f>IF(入力シート!AO21="","",入力シート!AO21)</f>
        <v/>
      </c>
      <c r="Y9" s="567"/>
      <c r="Z9" s="558" t="str">
        <f>IF(M9="","",IF(($M$117-(SUM(入力シート!$AS$161:$AV$180,入力シート!$AS$185:$AV$194)))&gt;(入力シート!$T$12/入力シート!$BC$15),入力シート!$T$12*(SUM(入力シート!W21:AY21)/($M$117-(SUM(入力シート!$AS$161:$AV$180,入力シート!$AS$185:$AV$194)))),SUM(入力シート!W21:AY21)*入力シート!$BC$15))</f>
        <v/>
      </c>
      <c r="AA9" s="559"/>
      <c r="AB9" s="559"/>
      <c r="AC9" s="560"/>
      <c r="AD9" s="534" t="str">
        <f>IFERROR(M9-Z9,"")</f>
        <v/>
      </c>
      <c r="AE9" s="535"/>
      <c r="AF9" s="535"/>
      <c r="AG9" s="536"/>
      <c r="AH9" s="751"/>
      <c r="AI9" s="752"/>
      <c r="AJ9" s="752"/>
      <c r="AK9" s="753"/>
      <c r="AL9" s="562"/>
      <c r="AM9" s="562"/>
      <c r="AN9" s="562"/>
      <c r="AO9" s="562"/>
      <c r="AP9" s="553"/>
      <c r="AQ9" s="553"/>
      <c r="AR9" s="553"/>
      <c r="AS9" s="553"/>
      <c r="AT9" s="553"/>
      <c r="AU9" s="553"/>
      <c r="AV9" s="553"/>
      <c r="AW9" s="553"/>
      <c r="AX9" s="553"/>
      <c r="AY9" s="553"/>
      <c r="AZ9" s="553"/>
      <c r="BA9" s="553"/>
      <c r="BB9" s="553"/>
      <c r="BC9" s="555"/>
    </row>
    <row r="10" spans="1:56" s="53" customFormat="1" ht="13.5" customHeight="1">
      <c r="A10" s="53">
        <v>2</v>
      </c>
      <c r="C10" s="55"/>
      <c r="D10" s="553">
        <f>IF(ISNA(VLOOKUP(A10,入力シート!$B$21:$AN$50,3,FALSE)),"",VLOOKUP(A10,入力シート!$B$21:$AN$50,3,FALSE))</f>
        <v>0</v>
      </c>
      <c r="E10" s="553"/>
      <c r="F10" s="553"/>
      <c r="G10" s="553"/>
      <c r="H10" s="553"/>
      <c r="I10" s="553"/>
      <c r="J10" s="553"/>
      <c r="K10" s="553"/>
      <c r="L10" s="557"/>
      <c r="M10" s="558" t="str">
        <f>IF(入力シート!D22="","",SUM(入力シート!W22:AY22))</f>
        <v/>
      </c>
      <c r="N10" s="559"/>
      <c r="O10" s="559"/>
      <c r="P10" s="560"/>
      <c r="Q10" s="565" t="str">
        <f>IF(入力シート!W22="","",入力シート!W22)</f>
        <v/>
      </c>
      <c r="R10" s="566"/>
      <c r="S10" s="566"/>
      <c r="T10" s="101" t="str">
        <f>IF(AND(入力シート!W22&lt;&gt;0,入力シート!AF22&lt;&gt;0),"+","")</f>
        <v/>
      </c>
      <c r="U10" s="566" t="str">
        <f>IF(入力シート!AF22="","",入力シート!AF22)</f>
        <v/>
      </c>
      <c r="V10" s="566" t="str">
        <f>IF(AND(入力シート!W22&lt;&gt;0,入力シート!AF22&lt;&gt;0),"+","")</f>
        <v/>
      </c>
      <c r="W10" s="102" t="str">
        <f>IF(AND(入力シート!W22&lt;&gt;0,入力シート!AF22&lt;&gt;0),"+","")</f>
        <v/>
      </c>
      <c r="X10" s="566" t="str">
        <f>IF(入力シート!AO22="","",入力シート!AO22)</f>
        <v/>
      </c>
      <c r="Y10" s="567"/>
      <c r="Z10" s="558" t="str">
        <f>IF(M10="","",IF(($M$117-(SUM(入力シート!$AS$161:$AV$180,入力シート!$AS$185:$AV$194)))&gt;(入力シート!$T$12/入力シート!$BC$15),入力シート!$T$12*(SUM(入力シート!W22:AY22)/($M$117-(SUM(入力シート!$AS$161:$AV$180,入力シート!$AS$185:$AV$194)))),SUM(入力シート!W22:AY22)*入力シート!$BC$15))</f>
        <v/>
      </c>
      <c r="AA10" s="559"/>
      <c r="AB10" s="559"/>
      <c r="AC10" s="560"/>
      <c r="AD10" s="534" t="str">
        <f t="shared" ref="AD10:AD38" si="0">IFERROR(M10-Z10,"")</f>
        <v/>
      </c>
      <c r="AE10" s="535"/>
      <c r="AF10" s="535"/>
      <c r="AG10" s="536"/>
      <c r="AH10" s="751"/>
      <c r="AI10" s="752"/>
      <c r="AJ10" s="752"/>
      <c r="AK10" s="753"/>
      <c r="AL10" s="561"/>
      <c r="AM10" s="562"/>
      <c r="AN10" s="562"/>
      <c r="AO10" s="562"/>
      <c r="AP10" s="553"/>
      <c r="AQ10" s="553"/>
      <c r="AR10" s="553"/>
      <c r="AS10" s="553"/>
      <c r="AT10" s="553"/>
      <c r="AU10" s="553"/>
      <c r="AV10" s="553"/>
      <c r="AW10" s="553"/>
      <c r="AX10" s="553"/>
      <c r="AY10" s="553"/>
      <c r="AZ10" s="553"/>
      <c r="BA10" s="553"/>
      <c r="BB10" s="553"/>
      <c r="BC10" s="555"/>
    </row>
    <row r="11" spans="1:56" s="53" customFormat="1" ht="13.5" customHeight="1">
      <c r="A11" s="53">
        <v>3</v>
      </c>
      <c r="C11" s="55"/>
      <c r="D11" s="553">
        <f>IF(ISNA(VLOOKUP(A11,入力シート!$B$21:$AN$50,3,FALSE)),"",VLOOKUP(A11,入力シート!$B$21:$AN$50,3,FALSE))</f>
        <v>0</v>
      </c>
      <c r="E11" s="553"/>
      <c r="F11" s="553"/>
      <c r="G11" s="553"/>
      <c r="H11" s="553"/>
      <c r="I11" s="553"/>
      <c r="J11" s="553"/>
      <c r="K11" s="553"/>
      <c r="L11" s="557"/>
      <c r="M11" s="558" t="str">
        <f>IF(入力シート!D23="","",SUM(入力シート!W23:AY23))</f>
        <v/>
      </c>
      <c r="N11" s="559"/>
      <c r="O11" s="559"/>
      <c r="P11" s="560"/>
      <c r="Q11" s="565" t="str">
        <f>IF(入力シート!W23="","",入力シート!W23)</f>
        <v/>
      </c>
      <c r="R11" s="566"/>
      <c r="S11" s="566"/>
      <c r="T11" s="101" t="str">
        <f>IF(AND(入力シート!W23&lt;&gt;0,入力シート!AF23&lt;&gt;0),"+","")</f>
        <v/>
      </c>
      <c r="U11" s="566" t="str">
        <f>IF(入力シート!AF23="","",入力シート!AF23)</f>
        <v/>
      </c>
      <c r="V11" s="566" t="str">
        <f>IF(AND(入力シート!W23&lt;&gt;0,入力シート!AF23&lt;&gt;0),"+","")</f>
        <v/>
      </c>
      <c r="W11" s="102" t="str">
        <f>IF(AND(入力シート!W23&lt;&gt;0,入力シート!AF23&lt;&gt;0),"+","")</f>
        <v/>
      </c>
      <c r="X11" s="566" t="str">
        <f>IF(入力シート!AO23="","",入力シート!AO23)</f>
        <v/>
      </c>
      <c r="Y11" s="567"/>
      <c r="Z11" s="558" t="str">
        <f>IF(M11="","",IF(($M$117-(SUM(入力シート!$AS$161:$AV$180,入力シート!$AS$185:$AV$194)))&gt;(入力シート!$T$12/入力シート!$BC$15),入力シート!$T$12*(SUM(入力シート!W23:AY23)/($M$117-(SUM(入力シート!$AS$161:$AV$180,入力シート!$AS$185:$AV$194)))),SUM(入力シート!W23:AY23)*入力シート!$BC$15))</f>
        <v/>
      </c>
      <c r="AA11" s="559"/>
      <c r="AB11" s="559"/>
      <c r="AC11" s="560"/>
      <c r="AD11" s="534" t="str">
        <f t="shared" si="0"/>
        <v/>
      </c>
      <c r="AE11" s="535"/>
      <c r="AF11" s="535"/>
      <c r="AG11" s="536"/>
      <c r="AH11" s="751"/>
      <c r="AI11" s="752"/>
      <c r="AJ11" s="752"/>
      <c r="AK11" s="753"/>
      <c r="AL11" s="561"/>
      <c r="AM11" s="562"/>
      <c r="AN11" s="562"/>
      <c r="AO11" s="562"/>
      <c r="AP11" s="553"/>
      <c r="AQ11" s="553"/>
      <c r="AR11" s="553"/>
      <c r="AS11" s="553"/>
      <c r="AT11" s="553"/>
      <c r="AU11" s="553"/>
      <c r="AV11" s="553"/>
      <c r="AW11" s="553"/>
      <c r="AX11" s="553"/>
      <c r="AY11" s="553"/>
      <c r="AZ11" s="553"/>
      <c r="BA11" s="553"/>
      <c r="BB11" s="553"/>
      <c r="BC11" s="555"/>
    </row>
    <row r="12" spans="1:56" s="53" customFormat="1" ht="13.5" customHeight="1">
      <c r="A12" s="53">
        <v>4</v>
      </c>
      <c r="C12" s="55"/>
      <c r="D12" s="553">
        <f>IF(ISNA(VLOOKUP(A12,入力シート!$B$21:$AN$50,3,FALSE)),"",VLOOKUP(A12,入力シート!$B$21:$AN$50,3,FALSE))</f>
        <v>0</v>
      </c>
      <c r="E12" s="553"/>
      <c r="F12" s="553"/>
      <c r="G12" s="553"/>
      <c r="H12" s="553"/>
      <c r="I12" s="553"/>
      <c r="J12" s="553"/>
      <c r="K12" s="553"/>
      <c r="L12" s="557"/>
      <c r="M12" s="558" t="str">
        <f>IF(入力シート!D24="","",SUM(入力シート!W24:AY24))</f>
        <v/>
      </c>
      <c r="N12" s="559"/>
      <c r="O12" s="559"/>
      <c r="P12" s="560"/>
      <c r="Q12" s="565" t="str">
        <f>IF(入力シート!W24="","",入力シート!W24)</f>
        <v/>
      </c>
      <c r="R12" s="566"/>
      <c r="S12" s="566"/>
      <c r="T12" s="101" t="str">
        <f>IF(AND(入力シート!W24&lt;&gt;0,入力シート!AF24&lt;&gt;0),"+","")</f>
        <v/>
      </c>
      <c r="U12" s="566" t="str">
        <f>IF(入力シート!AF24="","",入力シート!AF24)</f>
        <v/>
      </c>
      <c r="V12" s="566" t="str">
        <f>IF(AND(入力シート!W24&lt;&gt;0,入力シート!AF24&lt;&gt;0),"+","")</f>
        <v/>
      </c>
      <c r="W12" s="102" t="str">
        <f>IF(AND(入力シート!W24&lt;&gt;0,入力シート!AF24&lt;&gt;0),"+","")</f>
        <v/>
      </c>
      <c r="X12" s="566" t="str">
        <f>IF(入力シート!AO24="","",入力シート!AO24)</f>
        <v/>
      </c>
      <c r="Y12" s="567"/>
      <c r="Z12" s="558" t="str">
        <f>IF(M12="","",IF(($M$117-(SUM(入力シート!$AS$161:$AV$180,入力シート!$AS$185:$AV$194)))&gt;(入力シート!$T$12/入力シート!$BC$15),入力シート!$T$12*(SUM(入力シート!W24:AY24)/($M$117-(SUM(入力シート!$AS$161:$AV$180,入力シート!$AS$185:$AV$194)))),SUM(入力シート!W24:AY24)*入力シート!$BC$15))</f>
        <v/>
      </c>
      <c r="AA12" s="559"/>
      <c r="AB12" s="559"/>
      <c r="AC12" s="560"/>
      <c r="AD12" s="534" t="str">
        <f t="shared" si="0"/>
        <v/>
      </c>
      <c r="AE12" s="535"/>
      <c r="AF12" s="535"/>
      <c r="AG12" s="536"/>
      <c r="AH12" s="751"/>
      <c r="AI12" s="752"/>
      <c r="AJ12" s="752"/>
      <c r="AK12" s="753"/>
      <c r="AL12" s="561"/>
      <c r="AM12" s="562"/>
      <c r="AN12" s="562"/>
      <c r="AO12" s="562"/>
      <c r="AP12" s="553"/>
      <c r="AQ12" s="553"/>
      <c r="AR12" s="553"/>
      <c r="AS12" s="553"/>
      <c r="AT12" s="553"/>
      <c r="AU12" s="553"/>
      <c r="AV12" s="553"/>
      <c r="AW12" s="553"/>
      <c r="AX12" s="553"/>
      <c r="AY12" s="553"/>
      <c r="AZ12" s="553"/>
      <c r="BA12" s="553"/>
      <c r="BB12" s="553"/>
      <c r="BC12" s="555"/>
    </row>
    <row r="13" spans="1:56" s="53" customFormat="1" ht="13.5" customHeight="1">
      <c r="A13" s="53">
        <v>5</v>
      </c>
      <c r="C13" s="55"/>
      <c r="D13" s="553">
        <f>IF(ISNA(VLOOKUP(A13,入力シート!$B$21:$AN$50,3,FALSE)),"",VLOOKUP(A13,入力シート!$B$21:$AN$50,3,FALSE))</f>
        <v>0</v>
      </c>
      <c r="E13" s="553"/>
      <c r="F13" s="553"/>
      <c r="G13" s="553"/>
      <c r="H13" s="553"/>
      <c r="I13" s="553"/>
      <c r="J13" s="553"/>
      <c r="K13" s="553"/>
      <c r="L13" s="557"/>
      <c r="M13" s="558" t="str">
        <f>IF(入力シート!D25="","",SUM(入力シート!W25:AY25))</f>
        <v/>
      </c>
      <c r="N13" s="559"/>
      <c r="O13" s="559"/>
      <c r="P13" s="560"/>
      <c r="Q13" s="565" t="str">
        <f>IF(入力シート!W25="","",入力シート!W25)</f>
        <v/>
      </c>
      <c r="R13" s="566"/>
      <c r="S13" s="566"/>
      <c r="T13" s="101" t="str">
        <f>IF(AND(入力シート!W25&lt;&gt;0,入力シート!AF25&lt;&gt;0),"+","")</f>
        <v/>
      </c>
      <c r="U13" s="566" t="str">
        <f>IF(入力シート!AF25="","",入力シート!AF25)</f>
        <v/>
      </c>
      <c r="V13" s="566" t="str">
        <f>IF(AND(入力シート!W25&lt;&gt;0,入力シート!AF25&lt;&gt;0),"+","")</f>
        <v/>
      </c>
      <c r="W13" s="102" t="str">
        <f>IF(AND(入力シート!W25&lt;&gt;0,入力シート!AF25&lt;&gt;0),"+","")</f>
        <v/>
      </c>
      <c r="X13" s="566" t="str">
        <f>IF(入力シート!AO25="","",入力シート!AO25)</f>
        <v/>
      </c>
      <c r="Y13" s="567"/>
      <c r="Z13" s="558" t="str">
        <f>IF(M13="","",IF(($M$117-(SUM(入力シート!$AS$161:$AV$180,入力シート!$AS$185:$AV$194)))&gt;(入力シート!$T$12/入力シート!$BC$15),入力シート!$T$12*(SUM(入力シート!W25:AY25)/($M$117-(SUM(入力シート!$AS$161:$AV$180,入力シート!$AS$185:$AV$194)))),SUM(入力シート!W25:AY25)*入力シート!$BC$15))</f>
        <v/>
      </c>
      <c r="AA13" s="559"/>
      <c r="AB13" s="559"/>
      <c r="AC13" s="560"/>
      <c r="AD13" s="534" t="str">
        <f t="shared" si="0"/>
        <v/>
      </c>
      <c r="AE13" s="535"/>
      <c r="AF13" s="535"/>
      <c r="AG13" s="536"/>
      <c r="AH13" s="751"/>
      <c r="AI13" s="752"/>
      <c r="AJ13" s="752"/>
      <c r="AK13" s="753"/>
      <c r="AL13" s="561"/>
      <c r="AM13" s="562"/>
      <c r="AN13" s="562"/>
      <c r="AO13" s="562"/>
      <c r="AP13" s="553"/>
      <c r="AQ13" s="553"/>
      <c r="AR13" s="553"/>
      <c r="AS13" s="553"/>
      <c r="AT13" s="553"/>
      <c r="AU13" s="553"/>
      <c r="AV13" s="553"/>
      <c r="AW13" s="553"/>
      <c r="AX13" s="553"/>
      <c r="AY13" s="553"/>
      <c r="AZ13" s="553"/>
      <c r="BA13" s="553"/>
      <c r="BB13" s="553"/>
      <c r="BC13" s="555"/>
    </row>
    <row r="14" spans="1:56" s="53" customFormat="1" ht="13.5" customHeight="1">
      <c r="A14" s="53">
        <v>6</v>
      </c>
      <c r="C14" s="55"/>
      <c r="D14" s="553">
        <f>IF(ISNA(VLOOKUP(A14,入力シート!$B$21:$AN$50,3,FALSE)),"",VLOOKUP(A14,入力シート!$B$21:$AN$50,3,FALSE))</f>
        <v>0</v>
      </c>
      <c r="E14" s="553"/>
      <c r="F14" s="553"/>
      <c r="G14" s="553"/>
      <c r="H14" s="553"/>
      <c r="I14" s="553"/>
      <c r="J14" s="553"/>
      <c r="K14" s="553"/>
      <c r="L14" s="557"/>
      <c r="M14" s="558" t="str">
        <f>IF(入力シート!D26="","",SUM(入力シート!W26:AY26))</f>
        <v/>
      </c>
      <c r="N14" s="559"/>
      <c r="O14" s="559"/>
      <c r="P14" s="560"/>
      <c r="Q14" s="565" t="str">
        <f>IF(入力シート!W26="","",入力シート!W26)</f>
        <v/>
      </c>
      <c r="R14" s="566"/>
      <c r="S14" s="566"/>
      <c r="T14" s="101" t="str">
        <f>IF(AND(入力シート!W26&lt;&gt;0,入力シート!AF26&lt;&gt;0),"+","")</f>
        <v/>
      </c>
      <c r="U14" s="566" t="str">
        <f>IF(入力シート!AF26="","",入力シート!AF26)</f>
        <v/>
      </c>
      <c r="V14" s="566" t="str">
        <f>IF(AND(入力シート!W26&lt;&gt;0,入力シート!AF26&lt;&gt;0),"+","")</f>
        <v/>
      </c>
      <c r="W14" s="102" t="str">
        <f>IF(AND(入力シート!W26&lt;&gt;0,入力シート!AF26&lt;&gt;0),"+","")</f>
        <v/>
      </c>
      <c r="X14" s="566" t="str">
        <f>IF(入力シート!AO26="","",入力シート!AO26)</f>
        <v/>
      </c>
      <c r="Y14" s="567"/>
      <c r="Z14" s="558" t="str">
        <f>IF(M14="","",IF(($M$117-(SUM(入力シート!$AS$161:$AV$180,入力シート!$AS$185:$AV$194)))&gt;(入力シート!$T$12/入力シート!$BC$15),入力シート!$T$12*(SUM(入力シート!W26:AY26)/($M$117-(SUM(入力シート!$AS$161:$AV$180,入力シート!$AS$185:$AV$194)))),SUM(入力シート!W26:AY26)*入力シート!$BC$15))</f>
        <v/>
      </c>
      <c r="AA14" s="559"/>
      <c r="AB14" s="559"/>
      <c r="AC14" s="560"/>
      <c r="AD14" s="534" t="str">
        <f t="shared" si="0"/>
        <v/>
      </c>
      <c r="AE14" s="535"/>
      <c r="AF14" s="535"/>
      <c r="AG14" s="536"/>
      <c r="AH14" s="751"/>
      <c r="AI14" s="752"/>
      <c r="AJ14" s="752"/>
      <c r="AK14" s="753"/>
      <c r="AL14" s="561"/>
      <c r="AM14" s="562"/>
      <c r="AN14" s="562"/>
      <c r="AO14" s="562"/>
      <c r="AP14" s="553"/>
      <c r="AQ14" s="553"/>
      <c r="AR14" s="553"/>
      <c r="AS14" s="553"/>
      <c r="AT14" s="553"/>
      <c r="AU14" s="553"/>
      <c r="AV14" s="553"/>
      <c r="AW14" s="553"/>
      <c r="AX14" s="553"/>
      <c r="AY14" s="553"/>
      <c r="AZ14" s="553"/>
      <c r="BA14" s="553"/>
      <c r="BB14" s="553"/>
      <c r="BC14" s="555"/>
    </row>
    <row r="15" spans="1:56" s="53" customFormat="1" ht="13.5" customHeight="1">
      <c r="A15" s="53">
        <v>7</v>
      </c>
      <c r="C15" s="55"/>
      <c r="D15" s="553">
        <f>IF(ISNA(VLOOKUP(A15,入力シート!$B$21:$AN$50,3,FALSE)),"",VLOOKUP(A15,入力シート!$B$21:$AN$50,3,FALSE))</f>
        <v>0</v>
      </c>
      <c r="E15" s="553"/>
      <c r="F15" s="553"/>
      <c r="G15" s="553"/>
      <c r="H15" s="553"/>
      <c r="I15" s="553"/>
      <c r="J15" s="553"/>
      <c r="K15" s="553"/>
      <c r="L15" s="557"/>
      <c r="M15" s="558" t="str">
        <f>IF(入力シート!D27="","",SUM(入力シート!W27:AY27))</f>
        <v/>
      </c>
      <c r="N15" s="559"/>
      <c r="O15" s="559"/>
      <c r="P15" s="560"/>
      <c r="Q15" s="565" t="str">
        <f>IF(入力シート!W27="","",入力シート!W27)</f>
        <v/>
      </c>
      <c r="R15" s="566"/>
      <c r="S15" s="566"/>
      <c r="T15" s="101" t="str">
        <f>IF(AND(入力シート!W27&lt;&gt;0,入力シート!AF27&lt;&gt;0),"+","")</f>
        <v/>
      </c>
      <c r="U15" s="566" t="str">
        <f>IF(入力シート!AF27="","",入力シート!AF27)</f>
        <v/>
      </c>
      <c r="V15" s="566" t="str">
        <f>IF(AND(入力シート!W27&lt;&gt;0,入力シート!AF27&lt;&gt;0),"+","")</f>
        <v/>
      </c>
      <c r="W15" s="102" t="str">
        <f>IF(AND(入力シート!W27&lt;&gt;0,入力シート!AF27&lt;&gt;0),"+","")</f>
        <v/>
      </c>
      <c r="X15" s="566" t="str">
        <f>IF(入力シート!AO27="","",入力シート!AO27)</f>
        <v/>
      </c>
      <c r="Y15" s="567"/>
      <c r="Z15" s="558" t="str">
        <f>IF(M15="","",IF(($M$117-(SUM(入力シート!$AS$161:$AV$180,入力シート!$AS$185:$AV$194)))&gt;(入力シート!$T$12/入力シート!$BC$15),入力シート!$T$12*(SUM(入力シート!W27:AY27)/($M$117-(SUM(入力シート!$AS$161:$AV$180,入力シート!$AS$185:$AV$194)))),SUM(入力シート!W27:AY27)*入力シート!$BC$15))</f>
        <v/>
      </c>
      <c r="AA15" s="559"/>
      <c r="AB15" s="559"/>
      <c r="AC15" s="560"/>
      <c r="AD15" s="534" t="str">
        <f t="shared" si="0"/>
        <v/>
      </c>
      <c r="AE15" s="535"/>
      <c r="AF15" s="535"/>
      <c r="AG15" s="536"/>
      <c r="AH15" s="751"/>
      <c r="AI15" s="752"/>
      <c r="AJ15" s="752"/>
      <c r="AK15" s="753"/>
      <c r="AL15" s="561"/>
      <c r="AM15" s="562"/>
      <c r="AN15" s="562"/>
      <c r="AO15" s="562"/>
      <c r="AP15" s="553"/>
      <c r="AQ15" s="553"/>
      <c r="AR15" s="553"/>
      <c r="AS15" s="553"/>
      <c r="AT15" s="553"/>
      <c r="AU15" s="553"/>
      <c r="AV15" s="553"/>
      <c r="AW15" s="553"/>
      <c r="AX15" s="553"/>
      <c r="AY15" s="553"/>
      <c r="AZ15" s="553"/>
      <c r="BA15" s="553"/>
      <c r="BB15" s="553"/>
      <c r="BC15" s="555"/>
    </row>
    <row r="16" spans="1:56" s="53" customFormat="1" ht="13.5" customHeight="1">
      <c r="A16" s="53">
        <v>8</v>
      </c>
      <c r="C16" s="55"/>
      <c r="D16" s="553">
        <f>IF(ISNA(VLOOKUP(A16,入力シート!$B$21:$AN$50,3,FALSE)),"",VLOOKUP(A16,入力シート!$B$21:$AN$50,3,FALSE))</f>
        <v>0</v>
      </c>
      <c r="E16" s="553"/>
      <c r="F16" s="553"/>
      <c r="G16" s="553"/>
      <c r="H16" s="553"/>
      <c r="I16" s="553"/>
      <c r="J16" s="553"/>
      <c r="K16" s="553"/>
      <c r="L16" s="557"/>
      <c r="M16" s="558" t="str">
        <f>IF(入力シート!D28="","",SUM(入力シート!W28:AY28))</f>
        <v/>
      </c>
      <c r="N16" s="559"/>
      <c r="O16" s="559"/>
      <c r="P16" s="560"/>
      <c r="Q16" s="565" t="str">
        <f>IF(入力シート!W28="","",入力シート!W28)</f>
        <v/>
      </c>
      <c r="R16" s="566"/>
      <c r="S16" s="566"/>
      <c r="T16" s="101" t="str">
        <f>IF(AND(入力シート!W28&lt;&gt;0,入力シート!AF28&lt;&gt;0),"+","")</f>
        <v/>
      </c>
      <c r="U16" s="566" t="str">
        <f>IF(入力シート!AF28="","",入力シート!AF28)</f>
        <v/>
      </c>
      <c r="V16" s="566" t="str">
        <f>IF(AND(入力シート!W28&lt;&gt;0,入力シート!AF28&lt;&gt;0),"+","")</f>
        <v/>
      </c>
      <c r="W16" s="102" t="str">
        <f>IF(AND(入力シート!W28&lt;&gt;0,入力シート!AF28&lt;&gt;0),"+","")</f>
        <v/>
      </c>
      <c r="X16" s="566" t="str">
        <f>IF(入力シート!AO28="","",入力シート!AO28)</f>
        <v/>
      </c>
      <c r="Y16" s="567"/>
      <c r="Z16" s="558" t="str">
        <f>IF(M16="","",IF(($M$117-(SUM(入力シート!$AS$161:$AV$180,入力シート!$AS$185:$AV$194)))&gt;(入力シート!$T$12/入力シート!$BC$15),入力シート!$T$12*(SUM(入力シート!W28:AY28)/($M$117-(SUM(入力シート!$AS$161:$AV$180,入力シート!$AS$185:$AV$194)))),SUM(入力シート!W28:AY28)*入力シート!$BC$15))</f>
        <v/>
      </c>
      <c r="AA16" s="559"/>
      <c r="AB16" s="559"/>
      <c r="AC16" s="560"/>
      <c r="AD16" s="534" t="str">
        <f t="shared" si="0"/>
        <v/>
      </c>
      <c r="AE16" s="535"/>
      <c r="AF16" s="535"/>
      <c r="AG16" s="536"/>
      <c r="AH16" s="751"/>
      <c r="AI16" s="752"/>
      <c r="AJ16" s="752"/>
      <c r="AK16" s="753"/>
      <c r="AL16" s="561"/>
      <c r="AM16" s="562"/>
      <c r="AN16" s="562"/>
      <c r="AO16" s="562"/>
      <c r="AP16" s="553"/>
      <c r="AQ16" s="553"/>
      <c r="AR16" s="553"/>
      <c r="AS16" s="553"/>
      <c r="AT16" s="553"/>
      <c r="AU16" s="553"/>
      <c r="AV16" s="553"/>
      <c r="AW16" s="553"/>
      <c r="AX16" s="553"/>
      <c r="AY16" s="553"/>
      <c r="AZ16" s="553"/>
      <c r="BA16" s="553"/>
      <c r="BB16" s="553"/>
      <c r="BC16" s="555"/>
    </row>
    <row r="17" spans="1:55" s="53" customFormat="1" ht="13.5" customHeight="1">
      <c r="A17" s="53">
        <v>9</v>
      </c>
      <c r="C17" s="55"/>
      <c r="D17" s="553">
        <f>IF(ISNA(VLOOKUP(A17,入力シート!$B$21:$AN$50,3,FALSE)),"",VLOOKUP(A17,入力シート!$B$21:$AN$50,3,FALSE))</f>
        <v>0</v>
      </c>
      <c r="E17" s="553"/>
      <c r="F17" s="553"/>
      <c r="G17" s="553"/>
      <c r="H17" s="553"/>
      <c r="I17" s="553"/>
      <c r="J17" s="553"/>
      <c r="K17" s="553"/>
      <c r="L17" s="557"/>
      <c r="M17" s="558" t="str">
        <f>IF(入力シート!D29="","",SUM(入力シート!W29:AY29))</f>
        <v/>
      </c>
      <c r="N17" s="559"/>
      <c r="O17" s="559"/>
      <c r="P17" s="560"/>
      <c r="Q17" s="565" t="str">
        <f>IF(入力シート!W29="","",入力シート!W29)</f>
        <v/>
      </c>
      <c r="R17" s="566"/>
      <c r="S17" s="566"/>
      <c r="T17" s="101" t="str">
        <f>IF(AND(入力シート!W29&lt;&gt;0,入力シート!AF29&lt;&gt;0),"+","")</f>
        <v/>
      </c>
      <c r="U17" s="566" t="str">
        <f>IF(入力シート!AF29="","",入力シート!AF29)</f>
        <v/>
      </c>
      <c r="V17" s="566" t="str">
        <f>IF(AND(入力シート!W29&lt;&gt;0,入力シート!AF29&lt;&gt;0),"+","")</f>
        <v/>
      </c>
      <c r="W17" s="102" t="str">
        <f>IF(AND(入力シート!W29&lt;&gt;0,入力シート!AF29&lt;&gt;0),"+","")</f>
        <v/>
      </c>
      <c r="X17" s="566" t="str">
        <f>IF(入力シート!AO29="","",入力シート!AO29)</f>
        <v/>
      </c>
      <c r="Y17" s="567"/>
      <c r="Z17" s="558" t="str">
        <f>IF(M17="","",IF(($M$117-(SUM(入力シート!$AS$161:$AV$180,入力シート!$AS$185:$AV$194)))&gt;(入力シート!$T$12/入力シート!$BC$15),入力シート!$T$12*(SUM(入力シート!W29:AY29)/($M$117-(SUM(入力シート!$AS$161:$AV$180,入力シート!$AS$185:$AV$194)))),SUM(入力シート!W29:AY29)*入力シート!$BC$15))</f>
        <v/>
      </c>
      <c r="AA17" s="559"/>
      <c r="AB17" s="559"/>
      <c r="AC17" s="560"/>
      <c r="AD17" s="534" t="str">
        <f t="shared" si="0"/>
        <v/>
      </c>
      <c r="AE17" s="535"/>
      <c r="AF17" s="535"/>
      <c r="AG17" s="536"/>
      <c r="AH17" s="751"/>
      <c r="AI17" s="752"/>
      <c r="AJ17" s="752"/>
      <c r="AK17" s="753"/>
      <c r="AL17" s="561"/>
      <c r="AM17" s="562"/>
      <c r="AN17" s="562"/>
      <c r="AO17" s="562"/>
      <c r="AP17" s="553"/>
      <c r="AQ17" s="553"/>
      <c r="AR17" s="553"/>
      <c r="AS17" s="553"/>
      <c r="AT17" s="553"/>
      <c r="AU17" s="553"/>
      <c r="AV17" s="553"/>
      <c r="AW17" s="553"/>
      <c r="AX17" s="553"/>
      <c r="AY17" s="553"/>
      <c r="AZ17" s="553"/>
      <c r="BA17" s="553"/>
      <c r="BB17" s="553"/>
      <c r="BC17" s="555"/>
    </row>
    <row r="18" spans="1:55" s="53" customFormat="1" ht="13.5" customHeight="1">
      <c r="A18" s="53">
        <v>10</v>
      </c>
      <c r="C18" s="55"/>
      <c r="D18" s="553">
        <f>IF(ISNA(VLOOKUP(A18,入力シート!$B$21:$AN$50,3,FALSE)),"",VLOOKUP(A18,入力シート!$B$21:$AN$50,3,FALSE))</f>
        <v>0</v>
      </c>
      <c r="E18" s="553"/>
      <c r="F18" s="553"/>
      <c r="G18" s="553"/>
      <c r="H18" s="553"/>
      <c r="I18" s="553"/>
      <c r="J18" s="553"/>
      <c r="K18" s="553"/>
      <c r="L18" s="557"/>
      <c r="M18" s="558" t="str">
        <f>IF(入力シート!D30="","",SUM(入力シート!W30:AY30))</f>
        <v/>
      </c>
      <c r="N18" s="559"/>
      <c r="O18" s="559"/>
      <c r="P18" s="560"/>
      <c r="Q18" s="565" t="str">
        <f>IF(入力シート!W30="","",入力シート!W30)</f>
        <v/>
      </c>
      <c r="R18" s="566"/>
      <c r="S18" s="566"/>
      <c r="T18" s="101" t="str">
        <f>IF(AND(入力シート!W30&lt;&gt;0,入力シート!AF30&lt;&gt;0),"+","")</f>
        <v/>
      </c>
      <c r="U18" s="566" t="str">
        <f>IF(入力シート!AF30="","",入力シート!AF30)</f>
        <v/>
      </c>
      <c r="V18" s="566" t="str">
        <f>IF(AND(入力シート!W30&lt;&gt;0,入力シート!AF30&lt;&gt;0),"+","")</f>
        <v/>
      </c>
      <c r="W18" s="102" t="str">
        <f>IF(AND(入力シート!W30&lt;&gt;0,入力シート!AF30&lt;&gt;0),"+","")</f>
        <v/>
      </c>
      <c r="X18" s="566" t="str">
        <f>IF(入力シート!AO30="","",入力シート!AO30)</f>
        <v/>
      </c>
      <c r="Y18" s="567"/>
      <c r="Z18" s="558" t="str">
        <f>IF(M18="","",IF(($M$117-(SUM(入力シート!$AS$161:$AV$180,入力シート!$AS$185:$AV$194)))&gt;(入力シート!$T$12/入力シート!$BC$15),入力シート!$T$12*(SUM(入力シート!W30:AY30)/($M$117-(SUM(入力シート!$AS$161:$AV$180,入力シート!$AS$185:$AV$194)))),SUM(入力シート!W30:AY30)*入力シート!$BC$15))</f>
        <v/>
      </c>
      <c r="AA18" s="559"/>
      <c r="AB18" s="559"/>
      <c r="AC18" s="560"/>
      <c r="AD18" s="534" t="str">
        <f t="shared" si="0"/>
        <v/>
      </c>
      <c r="AE18" s="535"/>
      <c r="AF18" s="535"/>
      <c r="AG18" s="536"/>
      <c r="AH18" s="751"/>
      <c r="AI18" s="752"/>
      <c r="AJ18" s="752"/>
      <c r="AK18" s="753"/>
      <c r="AL18" s="561"/>
      <c r="AM18" s="562"/>
      <c r="AN18" s="562"/>
      <c r="AO18" s="562"/>
      <c r="AP18" s="553"/>
      <c r="AQ18" s="553"/>
      <c r="AR18" s="553"/>
      <c r="AS18" s="553"/>
      <c r="AT18" s="553"/>
      <c r="AU18" s="553"/>
      <c r="AV18" s="553"/>
      <c r="AW18" s="553"/>
      <c r="AX18" s="553"/>
      <c r="AY18" s="553"/>
      <c r="AZ18" s="553"/>
      <c r="BA18" s="553"/>
      <c r="BB18" s="553"/>
      <c r="BC18" s="555"/>
    </row>
    <row r="19" spans="1:55" s="53" customFormat="1" ht="13.5" customHeight="1">
      <c r="A19" s="53">
        <v>11</v>
      </c>
      <c r="C19" s="55"/>
      <c r="D19" s="553">
        <f>IF(ISNA(VLOOKUP(A19,入力シート!$B$21:$AN$50,3,FALSE)),"",VLOOKUP(A19,入力シート!$B$21:$AN$50,3,FALSE))</f>
        <v>0</v>
      </c>
      <c r="E19" s="553"/>
      <c r="F19" s="553"/>
      <c r="G19" s="553"/>
      <c r="H19" s="553"/>
      <c r="I19" s="553"/>
      <c r="J19" s="553"/>
      <c r="K19" s="553"/>
      <c r="L19" s="557"/>
      <c r="M19" s="558" t="str">
        <f>IF(入力シート!D31="","",SUM(入力シート!W31:AY31))</f>
        <v/>
      </c>
      <c r="N19" s="559"/>
      <c r="O19" s="559"/>
      <c r="P19" s="560"/>
      <c r="Q19" s="565" t="str">
        <f>IF(入力シート!W31="","",入力シート!W31)</f>
        <v/>
      </c>
      <c r="R19" s="566"/>
      <c r="S19" s="566"/>
      <c r="T19" s="101" t="str">
        <f>IF(AND(入力シート!W31&lt;&gt;0,入力シート!AF31&lt;&gt;0),"+","")</f>
        <v/>
      </c>
      <c r="U19" s="566" t="str">
        <f>IF(入力シート!AF31="","",入力シート!AF31)</f>
        <v/>
      </c>
      <c r="V19" s="566" t="str">
        <f>IF(AND(入力シート!W31&lt;&gt;0,入力シート!AF31&lt;&gt;0),"+","")</f>
        <v/>
      </c>
      <c r="W19" s="102" t="str">
        <f>IF(AND(入力シート!W31&lt;&gt;0,入力シート!AF31&lt;&gt;0),"+","")</f>
        <v/>
      </c>
      <c r="X19" s="566" t="str">
        <f>IF(入力シート!AO31="","",入力シート!AO31)</f>
        <v/>
      </c>
      <c r="Y19" s="567"/>
      <c r="Z19" s="558" t="str">
        <f>IF(M19="","",IF(($M$117-(SUM(入力シート!$AS$161:$AV$180,入力シート!$AS$185:$AV$194)))&gt;(入力シート!$T$12/入力シート!$BC$15),入力シート!$T$12*(SUM(入力シート!W31:AY31)/($M$117-(SUM(入力シート!$AS$161:$AV$180,入力シート!$AS$185:$AV$194)))),SUM(入力シート!W31:AY31)*入力シート!$BC$15))</f>
        <v/>
      </c>
      <c r="AA19" s="559"/>
      <c r="AB19" s="559"/>
      <c r="AC19" s="560"/>
      <c r="AD19" s="534" t="str">
        <f t="shared" si="0"/>
        <v/>
      </c>
      <c r="AE19" s="535"/>
      <c r="AF19" s="535"/>
      <c r="AG19" s="536"/>
      <c r="AH19" s="751"/>
      <c r="AI19" s="752"/>
      <c r="AJ19" s="752"/>
      <c r="AK19" s="753"/>
      <c r="AL19" s="561"/>
      <c r="AM19" s="562"/>
      <c r="AN19" s="562"/>
      <c r="AO19" s="562"/>
      <c r="AP19" s="553"/>
      <c r="AQ19" s="553"/>
      <c r="AR19" s="553"/>
      <c r="AS19" s="553"/>
      <c r="AT19" s="553"/>
      <c r="AU19" s="553"/>
      <c r="AV19" s="553"/>
      <c r="AW19" s="553"/>
      <c r="AX19" s="553"/>
      <c r="AY19" s="553"/>
      <c r="AZ19" s="553"/>
      <c r="BA19" s="553"/>
      <c r="BB19" s="553"/>
      <c r="BC19" s="555"/>
    </row>
    <row r="20" spans="1:55" s="53" customFormat="1" ht="13.5" customHeight="1">
      <c r="A20" s="53">
        <v>12</v>
      </c>
      <c r="C20" s="55"/>
      <c r="D20" s="553">
        <f>IF(ISNA(VLOOKUP(A20,入力シート!$B$21:$AN$50,3,FALSE)),"",VLOOKUP(A20,入力シート!$B$21:$AN$50,3,FALSE))</f>
        <v>0</v>
      </c>
      <c r="E20" s="553"/>
      <c r="F20" s="553"/>
      <c r="G20" s="553"/>
      <c r="H20" s="553"/>
      <c r="I20" s="553"/>
      <c r="J20" s="553"/>
      <c r="K20" s="553"/>
      <c r="L20" s="557"/>
      <c r="M20" s="558" t="str">
        <f>IF(入力シート!D32="","",SUM(入力シート!W32:AY32))</f>
        <v/>
      </c>
      <c r="N20" s="559"/>
      <c r="O20" s="559"/>
      <c r="P20" s="560"/>
      <c r="Q20" s="565" t="str">
        <f>IF(入力シート!W32="","",入力シート!W32)</f>
        <v/>
      </c>
      <c r="R20" s="566"/>
      <c r="S20" s="566"/>
      <c r="T20" s="101" t="str">
        <f>IF(AND(入力シート!W32&lt;&gt;0,入力シート!AF32&lt;&gt;0),"+","")</f>
        <v/>
      </c>
      <c r="U20" s="566" t="str">
        <f>IF(入力シート!AF32="","",入力シート!AF32)</f>
        <v/>
      </c>
      <c r="V20" s="566" t="str">
        <f>IF(AND(入力シート!W32&lt;&gt;0,入力シート!AF32&lt;&gt;0),"+","")</f>
        <v/>
      </c>
      <c r="W20" s="102" t="str">
        <f>IF(AND(入力シート!W32&lt;&gt;0,入力シート!AF32&lt;&gt;0),"+","")</f>
        <v/>
      </c>
      <c r="X20" s="566" t="str">
        <f>IF(入力シート!AO32="","",入力シート!AO32)</f>
        <v/>
      </c>
      <c r="Y20" s="567"/>
      <c r="Z20" s="558" t="str">
        <f>IF(M20="","",IF(($M$117-(SUM(入力シート!$AS$161:$AV$180,入力シート!$AS$185:$AV$194)))&gt;(入力シート!$T$12/入力シート!$BC$15),入力シート!$T$12*(SUM(入力シート!W32:AY32)/($M$117-(SUM(入力シート!$AS$161:$AV$180,入力シート!$AS$185:$AV$194)))),SUM(入力シート!W32:AY32)*入力シート!$BC$15))</f>
        <v/>
      </c>
      <c r="AA20" s="559"/>
      <c r="AB20" s="559"/>
      <c r="AC20" s="560"/>
      <c r="AD20" s="534" t="str">
        <f t="shared" si="0"/>
        <v/>
      </c>
      <c r="AE20" s="535"/>
      <c r="AF20" s="535"/>
      <c r="AG20" s="536"/>
      <c r="AH20" s="751"/>
      <c r="AI20" s="752"/>
      <c r="AJ20" s="752"/>
      <c r="AK20" s="753"/>
      <c r="AL20" s="561"/>
      <c r="AM20" s="562"/>
      <c r="AN20" s="562"/>
      <c r="AO20" s="562"/>
      <c r="AP20" s="553"/>
      <c r="AQ20" s="553"/>
      <c r="AR20" s="553"/>
      <c r="AS20" s="553"/>
      <c r="AT20" s="553"/>
      <c r="AU20" s="553"/>
      <c r="AV20" s="553"/>
      <c r="AW20" s="553"/>
      <c r="AX20" s="553"/>
      <c r="AY20" s="553"/>
      <c r="AZ20" s="553"/>
      <c r="BA20" s="553"/>
      <c r="BB20" s="553"/>
      <c r="BC20" s="555"/>
    </row>
    <row r="21" spans="1:55" s="53" customFormat="1" ht="13.5" customHeight="1">
      <c r="A21" s="53">
        <v>13</v>
      </c>
      <c r="C21" s="55"/>
      <c r="D21" s="553">
        <f>IF(ISNA(VLOOKUP(A21,入力シート!$B$21:$AN$50,3,FALSE)),"",VLOOKUP(A21,入力シート!$B$21:$AN$50,3,FALSE))</f>
        <v>0</v>
      </c>
      <c r="E21" s="553"/>
      <c r="F21" s="553"/>
      <c r="G21" s="553"/>
      <c r="H21" s="553"/>
      <c r="I21" s="553"/>
      <c r="J21" s="553"/>
      <c r="K21" s="553"/>
      <c r="L21" s="557"/>
      <c r="M21" s="558" t="str">
        <f>IF(入力シート!D33="","",SUM(入力シート!W33:AY33))</f>
        <v/>
      </c>
      <c r="N21" s="559"/>
      <c r="O21" s="559"/>
      <c r="P21" s="560"/>
      <c r="Q21" s="565" t="str">
        <f>IF(入力シート!W33="","",入力シート!W33)</f>
        <v/>
      </c>
      <c r="R21" s="566"/>
      <c r="S21" s="566"/>
      <c r="T21" s="101" t="str">
        <f>IF(AND(入力シート!W33&lt;&gt;0,入力シート!AF33&lt;&gt;0),"+","")</f>
        <v/>
      </c>
      <c r="U21" s="566" t="str">
        <f>IF(入力シート!AF33="","",入力シート!AF33)</f>
        <v/>
      </c>
      <c r="V21" s="566" t="str">
        <f>IF(AND(入力シート!W33&lt;&gt;0,入力シート!AF33&lt;&gt;0),"+","")</f>
        <v/>
      </c>
      <c r="W21" s="102" t="str">
        <f>IF(AND(入力シート!W33&lt;&gt;0,入力シート!AF33&lt;&gt;0),"+","")</f>
        <v/>
      </c>
      <c r="X21" s="566" t="str">
        <f>IF(入力シート!AO33="","",入力シート!AO33)</f>
        <v/>
      </c>
      <c r="Y21" s="567"/>
      <c r="Z21" s="558" t="str">
        <f>IF(M21="","",IF(($M$117-(SUM(入力シート!$AS$161:$AV$180,入力シート!$AS$185:$AV$194)))&gt;(入力シート!$T$12/入力シート!$BC$15),入力シート!$T$12*(SUM(入力シート!W33:AY33)/($M$117-(SUM(入力シート!$AS$161:$AV$180,入力シート!$AS$185:$AV$194)))),SUM(入力シート!W33:AY33)*入力シート!$BC$15))</f>
        <v/>
      </c>
      <c r="AA21" s="559"/>
      <c r="AB21" s="559"/>
      <c r="AC21" s="560"/>
      <c r="AD21" s="534" t="str">
        <f t="shared" si="0"/>
        <v/>
      </c>
      <c r="AE21" s="535"/>
      <c r="AF21" s="535"/>
      <c r="AG21" s="536"/>
      <c r="AH21" s="751"/>
      <c r="AI21" s="752"/>
      <c r="AJ21" s="752"/>
      <c r="AK21" s="753"/>
      <c r="AL21" s="561"/>
      <c r="AM21" s="562"/>
      <c r="AN21" s="562"/>
      <c r="AO21" s="562"/>
      <c r="AP21" s="553"/>
      <c r="AQ21" s="553"/>
      <c r="AR21" s="553"/>
      <c r="AS21" s="553"/>
      <c r="AT21" s="553"/>
      <c r="AU21" s="553"/>
      <c r="AV21" s="553"/>
      <c r="AW21" s="553"/>
      <c r="AX21" s="553"/>
      <c r="AY21" s="553"/>
      <c r="AZ21" s="553"/>
      <c r="BA21" s="553"/>
      <c r="BB21" s="553"/>
      <c r="BC21" s="555"/>
    </row>
    <row r="22" spans="1:55" s="53" customFormat="1" ht="13.5" customHeight="1">
      <c r="A22" s="53">
        <v>14</v>
      </c>
      <c r="C22" s="55"/>
      <c r="D22" s="553">
        <f>IF(ISNA(VLOOKUP(A22,入力シート!$B$21:$AN$50,3,FALSE)),"",VLOOKUP(A22,入力シート!$B$21:$AN$50,3,FALSE))</f>
        <v>0</v>
      </c>
      <c r="E22" s="553"/>
      <c r="F22" s="553"/>
      <c r="G22" s="553"/>
      <c r="H22" s="553"/>
      <c r="I22" s="553"/>
      <c r="J22" s="553"/>
      <c r="K22" s="553"/>
      <c r="L22" s="557"/>
      <c r="M22" s="558" t="str">
        <f>IF(入力シート!D34="","",SUM(入力シート!W34:AY34))</f>
        <v/>
      </c>
      <c r="N22" s="559"/>
      <c r="O22" s="559"/>
      <c r="P22" s="560"/>
      <c r="Q22" s="565" t="str">
        <f>IF(入力シート!W34="","",入力シート!W34)</f>
        <v/>
      </c>
      <c r="R22" s="566"/>
      <c r="S22" s="566"/>
      <c r="T22" s="101" t="str">
        <f>IF(AND(入力シート!W34&lt;&gt;0,入力シート!AF34&lt;&gt;0),"+","")</f>
        <v/>
      </c>
      <c r="U22" s="566" t="str">
        <f>IF(入力シート!AF34="","",入力シート!AF34)</f>
        <v/>
      </c>
      <c r="V22" s="566" t="str">
        <f>IF(AND(入力シート!W34&lt;&gt;0,入力シート!AF34&lt;&gt;0),"+","")</f>
        <v/>
      </c>
      <c r="W22" s="102" t="str">
        <f>IF(AND(入力シート!W34&lt;&gt;0,入力シート!AF34&lt;&gt;0),"+","")</f>
        <v/>
      </c>
      <c r="X22" s="566" t="str">
        <f>IF(入力シート!AO34="","",入力シート!AO34)</f>
        <v/>
      </c>
      <c r="Y22" s="567"/>
      <c r="Z22" s="558" t="str">
        <f>IF(M22="","",IF(($M$117-(SUM(入力シート!$AS$161:$AV$180,入力シート!$AS$185:$AV$194)))&gt;(入力シート!$T$12/入力シート!$BC$15),入力シート!$T$12*(SUM(入力シート!W34:AY34)/($M$117-(SUM(入力シート!$AS$161:$AV$180,入力シート!$AS$185:$AV$194)))),SUM(入力シート!W34:AY34)*入力シート!$BC$15))</f>
        <v/>
      </c>
      <c r="AA22" s="559"/>
      <c r="AB22" s="559"/>
      <c r="AC22" s="560"/>
      <c r="AD22" s="534" t="str">
        <f t="shared" si="0"/>
        <v/>
      </c>
      <c r="AE22" s="535"/>
      <c r="AF22" s="535"/>
      <c r="AG22" s="536"/>
      <c r="AH22" s="751"/>
      <c r="AI22" s="752"/>
      <c r="AJ22" s="752"/>
      <c r="AK22" s="753"/>
      <c r="AL22" s="561"/>
      <c r="AM22" s="562"/>
      <c r="AN22" s="562"/>
      <c r="AO22" s="562"/>
      <c r="AP22" s="553"/>
      <c r="AQ22" s="553"/>
      <c r="AR22" s="553"/>
      <c r="AS22" s="553"/>
      <c r="AT22" s="553"/>
      <c r="AU22" s="553"/>
      <c r="AV22" s="553"/>
      <c r="AW22" s="553"/>
      <c r="AX22" s="553"/>
      <c r="AY22" s="553"/>
      <c r="AZ22" s="553"/>
      <c r="BA22" s="553"/>
      <c r="BB22" s="553"/>
      <c r="BC22" s="555"/>
    </row>
    <row r="23" spans="1:55" s="53" customFormat="1" ht="13.5" customHeight="1">
      <c r="A23" s="53">
        <v>15</v>
      </c>
      <c r="C23" s="55"/>
      <c r="D23" s="553">
        <f>IF(ISNA(VLOOKUP(A23,入力シート!$B$21:$AN$50,3,FALSE)),"",VLOOKUP(A23,入力シート!$B$21:$AN$50,3,FALSE))</f>
        <v>0</v>
      </c>
      <c r="E23" s="553"/>
      <c r="F23" s="553"/>
      <c r="G23" s="553"/>
      <c r="H23" s="553"/>
      <c r="I23" s="553"/>
      <c r="J23" s="553"/>
      <c r="K23" s="553"/>
      <c r="L23" s="557"/>
      <c r="M23" s="558" t="str">
        <f>IF(入力シート!D35="","",SUM(入力シート!W35:AY35))</f>
        <v/>
      </c>
      <c r="N23" s="559"/>
      <c r="O23" s="559"/>
      <c r="P23" s="560"/>
      <c r="Q23" s="565" t="str">
        <f>IF(入力シート!W35="","",入力シート!W35)</f>
        <v/>
      </c>
      <c r="R23" s="566"/>
      <c r="S23" s="566"/>
      <c r="T23" s="101" t="str">
        <f>IF(AND(入力シート!W35&lt;&gt;0,入力シート!AF35&lt;&gt;0),"+","")</f>
        <v/>
      </c>
      <c r="U23" s="566" t="str">
        <f>IF(入力シート!AF35="","",入力シート!AF35)</f>
        <v/>
      </c>
      <c r="V23" s="566" t="str">
        <f>IF(AND(入力シート!W35&lt;&gt;0,入力シート!AF35&lt;&gt;0),"+","")</f>
        <v/>
      </c>
      <c r="W23" s="102" t="str">
        <f>IF(AND(入力シート!W35&lt;&gt;0,入力シート!AF35&lt;&gt;0),"+","")</f>
        <v/>
      </c>
      <c r="X23" s="566" t="str">
        <f>IF(入力シート!AO35="","",入力シート!AO35)</f>
        <v/>
      </c>
      <c r="Y23" s="567"/>
      <c r="Z23" s="558" t="str">
        <f>IF(M23="","",IF(($M$117-(SUM(入力シート!$AS$161:$AV$180,入力シート!$AS$185:$AV$194)))&gt;(入力シート!$T$12/入力シート!$BC$15),入力シート!$T$12*(SUM(入力シート!W35:AY35)/($M$117-(SUM(入力シート!$AS$161:$AV$180,入力シート!$AS$185:$AV$194)))),SUM(入力シート!W35:AY35)*入力シート!$BC$15))</f>
        <v/>
      </c>
      <c r="AA23" s="559"/>
      <c r="AB23" s="559"/>
      <c r="AC23" s="560"/>
      <c r="AD23" s="534" t="str">
        <f t="shared" si="0"/>
        <v/>
      </c>
      <c r="AE23" s="535"/>
      <c r="AF23" s="535"/>
      <c r="AG23" s="536"/>
      <c r="AH23" s="751"/>
      <c r="AI23" s="752"/>
      <c r="AJ23" s="752"/>
      <c r="AK23" s="753"/>
      <c r="AL23" s="561"/>
      <c r="AM23" s="562"/>
      <c r="AN23" s="562"/>
      <c r="AO23" s="562"/>
      <c r="AP23" s="553"/>
      <c r="AQ23" s="553"/>
      <c r="AR23" s="553"/>
      <c r="AS23" s="553"/>
      <c r="AT23" s="553"/>
      <c r="AU23" s="553"/>
      <c r="AV23" s="553"/>
      <c r="AW23" s="553"/>
      <c r="AX23" s="553"/>
      <c r="AY23" s="553"/>
      <c r="AZ23" s="553"/>
      <c r="BA23" s="553"/>
      <c r="BB23" s="553"/>
      <c r="BC23" s="555"/>
    </row>
    <row r="24" spans="1:55" s="53" customFormat="1" ht="13.5" customHeight="1">
      <c r="A24" s="53">
        <v>16</v>
      </c>
      <c r="C24" s="55"/>
      <c r="D24" s="553">
        <f>IF(ISNA(VLOOKUP(A24,入力シート!$B$21:$AN$50,3,FALSE)),"",VLOOKUP(A24,入力シート!$B$21:$AN$50,3,FALSE))</f>
        <v>0</v>
      </c>
      <c r="E24" s="553"/>
      <c r="F24" s="553"/>
      <c r="G24" s="553"/>
      <c r="H24" s="553"/>
      <c r="I24" s="553"/>
      <c r="J24" s="553"/>
      <c r="K24" s="553"/>
      <c r="L24" s="557"/>
      <c r="M24" s="558" t="str">
        <f>IF(入力シート!D36="","",SUM(入力シート!W36:AY36))</f>
        <v/>
      </c>
      <c r="N24" s="559"/>
      <c r="O24" s="559"/>
      <c r="P24" s="560"/>
      <c r="Q24" s="565" t="str">
        <f>IF(入力シート!W36="","",入力シート!W36)</f>
        <v/>
      </c>
      <c r="R24" s="566"/>
      <c r="S24" s="566"/>
      <c r="T24" s="101" t="str">
        <f>IF(AND(入力シート!W36&lt;&gt;0,入力シート!AF36&lt;&gt;0),"+","")</f>
        <v/>
      </c>
      <c r="U24" s="566" t="str">
        <f>IF(入力シート!AF36="","",入力シート!AF36)</f>
        <v/>
      </c>
      <c r="V24" s="566" t="str">
        <f>IF(AND(入力シート!W36&lt;&gt;0,入力シート!AF36&lt;&gt;0),"+","")</f>
        <v/>
      </c>
      <c r="W24" s="102" t="str">
        <f>IF(AND(入力シート!W36&lt;&gt;0,入力シート!AF36&lt;&gt;0),"+","")</f>
        <v/>
      </c>
      <c r="X24" s="566" t="str">
        <f>IF(入力シート!AO36="","",入力シート!AO36)</f>
        <v/>
      </c>
      <c r="Y24" s="567"/>
      <c r="Z24" s="558" t="str">
        <f>IF(M24="","",IF(($M$117-(SUM(入力シート!$AS$161:$AV$180,入力シート!$AS$185:$AV$194)))&gt;(入力シート!$T$12/入力シート!$BC$15),入力シート!$T$12*(SUM(入力シート!W36:AY36)/($M$117-(SUM(入力シート!$AS$161:$AV$180,入力シート!$AS$185:$AV$194)))),SUM(入力シート!W36:AY36)*入力シート!$BC$15))</f>
        <v/>
      </c>
      <c r="AA24" s="559"/>
      <c r="AB24" s="559"/>
      <c r="AC24" s="560"/>
      <c r="AD24" s="534" t="str">
        <f t="shared" si="0"/>
        <v/>
      </c>
      <c r="AE24" s="535"/>
      <c r="AF24" s="535"/>
      <c r="AG24" s="536"/>
      <c r="AH24" s="751"/>
      <c r="AI24" s="752"/>
      <c r="AJ24" s="752"/>
      <c r="AK24" s="753"/>
      <c r="AL24" s="561"/>
      <c r="AM24" s="562"/>
      <c r="AN24" s="562"/>
      <c r="AO24" s="562"/>
      <c r="AP24" s="553"/>
      <c r="AQ24" s="553"/>
      <c r="AR24" s="553"/>
      <c r="AS24" s="553"/>
      <c r="AT24" s="553"/>
      <c r="AU24" s="553"/>
      <c r="AV24" s="553"/>
      <c r="AW24" s="553"/>
      <c r="AX24" s="553"/>
      <c r="AY24" s="553"/>
      <c r="AZ24" s="553"/>
      <c r="BA24" s="553"/>
      <c r="BB24" s="553"/>
      <c r="BC24" s="555"/>
    </row>
    <row r="25" spans="1:55" s="53" customFormat="1" ht="13.5" customHeight="1">
      <c r="A25" s="53">
        <v>17</v>
      </c>
      <c r="C25" s="55"/>
      <c r="D25" s="553">
        <f>IF(ISNA(VLOOKUP(A25,入力シート!$B$21:$AN$50,3,FALSE)),"",VLOOKUP(A25,入力シート!$B$21:$AN$50,3,FALSE))</f>
        <v>0</v>
      </c>
      <c r="E25" s="553"/>
      <c r="F25" s="553"/>
      <c r="G25" s="553"/>
      <c r="H25" s="553"/>
      <c r="I25" s="553"/>
      <c r="J25" s="553"/>
      <c r="K25" s="553"/>
      <c r="L25" s="557"/>
      <c r="M25" s="558" t="str">
        <f>IF(入力シート!D37="","",SUM(入力シート!W37:AY37))</f>
        <v/>
      </c>
      <c r="N25" s="559"/>
      <c r="O25" s="559"/>
      <c r="P25" s="560"/>
      <c r="Q25" s="565" t="str">
        <f>IF(入力シート!W37="","",入力シート!W37)</f>
        <v/>
      </c>
      <c r="R25" s="566"/>
      <c r="S25" s="566"/>
      <c r="T25" s="101" t="str">
        <f>IF(AND(入力シート!W37&lt;&gt;0,入力シート!AF37&lt;&gt;0),"+","")</f>
        <v/>
      </c>
      <c r="U25" s="566" t="str">
        <f>IF(入力シート!AF37="","",入力シート!AF37)</f>
        <v/>
      </c>
      <c r="V25" s="566" t="str">
        <f>IF(AND(入力シート!W37&lt;&gt;0,入力シート!AF37&lt;&gt;0),"+","")</f>
        <v/>
      </c>
      <c r="W25" s="102" t="str">
        <f>IF(AND(入力シート!W37&lt;&gt;0,入力シート!AF37&lt;&gt;0),"+","")</f>
        <v/>
      </c>
      <c r="X25" s="566" t="str">
        <f>IF(入力シート!AO37="","",入力シート!AO37)</f>
        <v/>
      </c>
      <c r="Y25" s="567"/>
      <c r="Z25" s="558" t="str">
        <f>IF(M25="","",IF(($M$117-(SUM(入力シート!$AS$161:$AV$180,入力シート!$AS$185:$AV$194)))&gt;(入力シート!$T$12/入力シート!$BC$15),入力シート!$T$12*(SUM(入力シート!W37:AY37)/($M$117-(SUM(入力シート!$AS$161:$AV$180,入力シート!$AS$185:$AV$194)))),SUM(入力シート!W37:AY37)*入力シート!$BC$15))</f>
        <v/>
      </c>
      <c r="AA25" s="559"/>
      <c r="AB25" s="559"/>
      <c r="AC25" s="560"/>
      <c r="AD25" s="534" t="str">
        <f t="shared" si="0"/>
        <v/>
      </c>
      <c r="AE25" s="535"/>
      <c r="AF25" s="535"/>
      <c r="AG25" s="536"/>
      <c r="AH25" s="751"/>
      <c r="AI25" s="752"/>
      <c r="AJ25" s="752"/>
      <c r="AK25" s="753"/>
      <c r="AL25" s="561"/>
      <c r="AM25" s="562"/>
      <c r="AN25" s="562"/>
      <c r="AO25" s="562"/>
      <c r="AP25" s="553"/>
      <c r="AQ25" s="553"/>
      <c r="AR25" s="553"/>
      <c r="AS25" s="553"/>
      <c r="AT25" s="553"/>
      <c r="AU25" s="553"/>
      <c r="AV25" s="553"/>
      <c r="AW25" s="553"/>
      <c r="AX25" s="553"/>
      <c r="AY25" s="553"/>
      <c r="AZ25" s="553"/>
      <c r="BA25" s="553"/>
      <c r="BB25" s="553"/>
      <c r="BC25" s="555"/>
    </row>
    <row r="26" spans="1:55" s="53" customFormat="1" ht="13.5" customHeight="1">
      <c r="A26" s="53">
        <v>18</v>
      </c>
      <c r="C26" s="55"/>
      <c r="D26" s="553">
        <f>IF(ISNA(VLOOKUP(A26,入力シート!$B$21:$AN$50,3,FALSE)),"",VLOOKUP(A26,入力シート!$B$21:$AN$50,3,FALSE))</f>
        <v>0</v>
      </c>
      <c r="E26" s="553"/>
      <c r="F26" s="553"/>
      <c r="G26" s="553"/>
      <c r="H26" s="553"/>
      <c r="I26" s="553"/>
      <c r="J26" s="553"/>
      <c r="K26" s="553"/>
      <c r="L26" s="557"/>
      <c r="M26" s="558" t="str">
        <f>IF(入力シート!D38="","",SUM(入力シート!W38:AY38))</f>
        <v/>
      </c>
      <c r="N26" s="559"/>
      <c r="O26" s="559"/>
      <c r="P26" s="560"/>
      <c r="Q26" s="565" t="str">
        <f>IF(入力シート!W38="","",入力シート!W38)</f>
        <v/>
      </c>
      <c r="R26" s="566"/>
      <c r="S26" s="566"/>
      <c r="T26" s="101" t="str">
        <f>IF(AND(入力シート!W38&lt;&gt;0,入力シート!AF38&lt;&gt;0),"+","")</f>
        <v/>
      </c>
      <c r="U26" s="566" t="str">
        <f>IF(入力シート!AF38="","",入力シート!AF38)</f>
        <v/>
      </c>
      <c r="V26" s="566" t="str">
        <f>IF(AND(入力シート!W38&lt;&gt;0,入力シート!AF38&lt;&gt;0),"+","")</f>
        <v/>
      </c>
      <c r="W26" s="102" t="str">
        <f>IF(AND(入力シート!W38&lt;&gt;0,入力シート!AF38&lt;&gt;0),"+","")</f>
        <v/>
      </c>
      <c r="X26" s="566" t="str">
        <f>IF(入力シート!AO38="","",入力シート!AO38)</f>
        <v/>
      </c>
      <c r="Y26" s="567"/>
      <c r="Z26" s="558" t="str">
        <f>IF(M26="","",IF(($M$117-(SUM(入力シート!$AS$161:$AV$180,入力シート!$AS$185:$AV$194)))&gt;(入力シート!$T$12/入力シート!$BC$15),入力シート!$T$12*(SUM(入力シート!W38:AY38)/($M$117-(SUM(入力シート!$AS$161:$AV$180,入力シート!$AS$185:$AV$194)))),SUM(入力シート!W38:AY38)*入力シート!$BC$15))</f>
        <v/>
      </c>
      <c r="AA26" s="559"/>
      <c r="AB26" s="559"/>
      <c r="AC26" s="560"/>
      <c r="AD26" s="534" t="str">
        <f t="shared" si="0"/>
        <v/>
      </c>
      <c r="AE26" s="535"/>
      <c r="AF26" s="535"/>
      <c r="AG26" s="536"/>
      <c r="AH26" s="751"/>
      <c r="AI26" s="752"/>
      <c r="AJ26" s="752"/>
      <c r="AK26" s="753"/>
      <c r="AL26" s="561"/>
      <c r="AM26" s="562"/>
      <c r="AN26" s="562"/>
      <c r="AO26" s="562"/>
      <c r="AP26" s="553"/>
      <c r="AQ26" s="553"/>
      <c r="AR26" s="553"/>
      <c r="AS26" s="553"/>
      <c r="AT26" s="553"/>
      <c r="AU26" s="553"/>
      <c r="AV26" s="553"/>
      <c r="AW26" s="553"/>
      <c r="AX26" s="553"/>
      <c r="AY26" s="553"/>
      <c r="AZ26" s="553"/>
      <c r="BA26" s="553"/>
      <c r="BB26" s="553"/>
      <c r="BC26" s="555"/>
    </row>
    <row r="27" spans="1:55" s="53" customFormat="1" ht="13.5" customHeight="1">
      <c r="A27" s="53">
        <v>19</v>
      </c>
      <c r="C27" s="55"/>
      <c r="D27" s="553">
        <f>IF(ISNA(VLOOKUP(A27,入力シート!$B$21:$AN$50,3,FALSE)),"",VLOOKUP(A27,入力シート!$B$21:$AN$50,3,FALSE))</f>
        <v>0</v>
      </c>
      <c r="E27" s="553"/>
      <c r="F27" s="553"/>
      <c r="G27" s="553"/>
      <c r="H27" s="553"/>
      <c r="I27" s="553"/>
      <c r="J27" s="553"/>
      <c r="K27" s="553"/>
      <c r="L27" s="557"/>
      <c r="M27" s="558" t="str">
        <f>IF(入力シート!D39="","",SUM(入力シート!W39:AY39))</f>
        <v/>
      </c>
      <c r="N27" s="559"/>
      <c r="O27" s="559"/>
      <c r="P27" s="560"/>
      <c r="Q27" s="565" t="str">
        <f>IF(入力シート!W39="","",入力シート!W39)</f>
        <v/>
      </c>
      <c r="R27" s="566"/>
      <c r="S27" s="566"/>
      <c r="T27" s="101" t="str">
        <f>IF(AND(入力シート!W39&lt;&gt;0,入力シート!AF39&lt;&gt;0),"+","")</f>
        <v/>
      </c>
      <c r="U27" s="566" t="str">
        <f>IF(入力シート!AF39="","",入力シート!AF39)</f>
        <v/>
      </c>
      <c r="V27" s="566" t="str">
        <f>IF(AND(入力シート!W39&lt;&gt;0,入力シート!AF39&lt;&gt;0),"+","")</f>
        <v/>
      </c>
      <c r="W27" s="102" t="str">
        <f>IF(AND(入力シート!W39&lt;&gt;0,入力シート!AF39&lt;&gt;0),"+","")</f>
        <v/>
      </c>
      <c r="X27" s="566" t="str">
        <f>IF(入力シート!AO39="","",入力シート!AO39)</f>
        <v/>
      </c>
      <c r="Y27" s="567"/>
      <c r="Z27" s="558" t="str">
        <f>IF(M27="","",IF(($M$117-(SUM(入力シート!$AS$161:$AV$180,入力シート!$AS$185:$AV$194)))&gt;(入力シート!$T$12/入力シート!$BC$15),入力シート!$T$12*(SUM(入力シート!W39:AY39)/($M$117-(SUM(入力シート!$AS$161:$AV$180,入力シート!$AS$185:$AV$194)))),SUM(入力シート!W39:AY39)*入力シート!$BC$15))</f>
        <v/>
      </c>
      <c r="AA27" s="559"/>
      <c r="AB27" s="559"/>
      <c r="AC27" s="560"/>
      <c r="AD27" s="534" t="str">
        <f t="shared" si="0"/>
        <v/>
      </c>
      <c r="AE27" s="535"/>
      <c r="AF27" s="535"/>
      <c r="AG27" s="536"/>
      <c r="AH27" s="751"/>
      <c r="AI27" s="752"/>
      <c r="AJ27" s="752"/>
      <c r="AK27" s="752"/>
      <c r="AL27" s="561"/>
      <c r="AM27" s="562"/>
      <c r="AN27" s="562"/>
      <c r="AO27" s="562"/>
      <c r="AP27" s="553"/>
      <c r="AQ27" s="553"/>
      <c r="AR27" s="553"/>
      <c r="AS27" s="553"/>
      <c r="AT27" s="553"/>
      <c r="AU27" s="553"/>
      <c r="AV27" s="553"/>
      <c r="AW27" s="553"/>
      <c r="AX27" s="553"/>
      <c r="AY27" s="553"/>
      <c r="AZ27" s="553"/>
      <c r="BA27" s="553"/>
      <c r="BB27" s="553"/>
      <c r="BC27" s="555"/>
    </row>
    <row r="28" spans="1:55" s="53" customFormat="1" ht="13.5" customHeight="1">
      <c r="A28" s="53">
        <v>20</v>
      </c>
      <c r="C28" s="55"/>
      <c r="D28" s="553">
        <f>IF(ISNA(VLOOKUP(A28,入力シート!$B$21:$AN$50,3,FALSE)),"",VLOOKUP(A28,入力シート!$B$21:$AN$50,3,FALSE))</f>
        <v>0</v>
      </c>
      <c r="E28" s="553"/>
      <c r="F28" s="553"/>
      <c r="G28" s="553"/>
      <c r="H28" s="553"/>
      <c r="I28" s="553"/>
      <c r="J28" s="553"/>
      <c r="K28" s="553"/>
      <c r="L28" s="557"/>
      <c r="M28" s="558" t="str">
        <f>IF(入力シート!D40="","",SUM(入力シート!W40:AY40))</f>
        <v/>
      </c>
      <c r="N28" s="559"/>
      <c r="O28" s="559"/>
      <c r="P28" s="560"/>
      <c r="Q28" s="565" t="str">
        <f>IF(入力シート!W40="","",入力シート!W40)</f>
        <v/>
      </c>
      <c r="R28" s="566"/>
      <c r="S28" s="566"/>
      <c r="T28" s="101" t="str">
        <f>IF(AND(入力シート!W40&lt;&gt;0,入力シート!AF40&lt;&gt;0),"+","")</f>
        <v/>
      </c>
      <c r="U28" s="566" t="str">
        <f>IF(入力シート!AF40="","",入力シート!AF40)</f>
        <v/>
      </c>
      <c r="V28" s="566" t="str">
        <f>IF(AND(入力シート!W40&lt;&gt;0,入力シート!AF40&lt;&gt;0),"+","")</f>
        <v/>
      </c>
      <c r="W28" s="102" t="str">
        <f>IF(AND(入力シート!W40&lt;&gt;0,入力シート!AF40&lt;&gt;0),"+","")</f>
        <v/>
      </c>
      <c r="X28" s="566" t="str">
        <f>IF(入力シート!AO40="","",入力シート!AO40)</f>
        <v/>
      </c>
      <c r="Y28" s="567"/>
      <c r="Z28" s="558" t="str">
        <f>IF(M28="","",IF(($M$117-(SUM(入力シート!$AS$161:$AV$180,入力シート!$AS$185:$AV$194)))&gt;(入力シート!$T$12/入力シート!$BC$15),入力シート!$T$12*(SUM(入力シート!W40:AY40)/($M$117-(SUM(入力シート!$AS$161:$AV$180,入力シート!$AS$185:$AV$194)))),SUM(入力シート!W40:AY40)*入力シート!$BC$15))</f>
        <v/>
      </c>
      <c r="AA28" s="559"/>
      <c r="AB28" s="559"/>
      <c r="AC28" s="560"/>
      <c r="AD28" s="534" t="str">
        <f t="shared" si="0"/>
        <v/>
      </c>
      <c r="AE28" s="535"/>
      <c r="AF28" s="535"/>
      <c r="AG28" s="536"/>
      <c r="AH28" s="751"/>
      <c r="AI28" s="752"/>
      <c r="AJ28" s="752"/>
      <c r="AK28" s="752"/>
      <c r="AL28" s="561"/>
      <c r="AM28" s="562"/>
      <c r="AN28" s="562"/>
      <c r="AO28" s="562"/>
      <c r="AP28" s="553"/>
      <c r="AQ28" s="553"/>
      <c r="AR28" s="553"/>
      <c r="AS28" s="553"/>
      <c r="AT28" s="553"/>
      <c r="AU28" s="553"/>
      <c r="AV28" s="553"/>
      <c r="AW28" s="553"/>
      <c r="AX28" s="553"/>
      <c r="AY28" s="553"/>
      <c r="AZ28" s="553"/>
      <c r="BA28" s="553"/>
      <c r="BB28" s="553"/>
      <c r="BC28" s="555"/>
    </row>
    <row r="29" spans="1:55" s="53" customFormat="1" ht="13.5" customHeight="1">
      <c r="A29" s="53">
        <v>21</v>
      </c>
      <c r="C29" s="55"/>
      <c r="D29" s="553">
        <f>IF(ISNA(VLOOKUP(A29,入力シート!$B$21:$AN$50,3,FALSE)),"",VLOOKUP(A29,入力シート!$B$21:$AN$50,3,FALSE))</f>
        <v>0</v>
      </c>
      <c r="E29" s="553"/>
      <c r="F29" s="553"/>
      <c r="G29" s="553"/>
      <c r="H29" s="553"/>
      <c r="I29" s="553"/>
      <c r="J29" s="553"/>
      <c r="K29" s="553"/>
      <c r="L29" s="557"/>
      <c r="M29" s="558" t="str">
        <f>IF(入力シート!D41="","",SUM(入力シート!W41:AY41))</f>
        <v/>
      </c>
      <c r="N29" s="559"/>
      <c r="O29" s="559"/>
      <c r="P29" s="560"/>
      <c r="Q29" s="565" t="str">
        <f>IF(入力シート!W41="","",入力シート!W41)</f>
        <v/>
      </c>
      <c r="R29" s="566"/>
      <c r="S29" s="566"/>
      <c r="T29" s="101" t="str">
        <f>IF(AND(入力シート!W41&lt;&gt;0,入力シート!AF41&lt;&gt;0),"+","")</f>
        <v/>
      </c>
      <c r="U29" s="566" t="str">
        <f>IF(入力シート!AF41="","",入力シート!AF41)</f>
        <v/>
      </c>
      <c r="V29" s="566" t="str">
        <f>IF(AND(入力シート!W41&lt;&gt;0,入力シート!AF41&lt;&gt;0),"+","")</f>
        <v/>
      </c>
      <c r="W29" s="102" t="str">
        <f>IF(AND(入力シート!W41&lt;&gt;0,入力シート!AF41&lt;&gt;0),"+","")</f>
        <v/>
      </c>
      <c r="X29" s="566" t="str">
        <f>IF(入力シート!AO41="","",入力シート!AO41)</f>
        <v/>
      </c>
      <c r="Y29" s="567"/>
      <c r="Z29" s="558" t="str">
        <f>IF(M29="","",IF(($M$117-(SUM(入力シート!$AS$161:$AV$180,入力シート!$AS$185:$AV$194)))&gt;(入力シート!$T$12/入力シート!$BC$15),入力シート!$T$12*(SUM(入力シート!W41:AY41)/($M$117-(SUM(入力シート!$AS$161:$AV$180,入力シート!$AS$185:$AV$194)))),SUM(入力シート!W41:AY41)*入力シート!$BC$15))</f>
        <v/>
      </c>
      <c r="AA29" s="559"/>
      <c r="AB29" s="559"/>
      <c r="AC29" s="560"/>
      <c r="AD29" s="534" t="str">
        <f t="shared" si="0"/>
        <v/>
      </c>
      <c r="AE29" s="535"/>
      <c r="AF29" s="535"/>
      <c r="AG29" s="536"/>
      <c r="AH29" s="751"/>
      <c r="AI29" s="752"/>
      <c r="AJ29" s="752"/>
      <c r="AK29" s="752"/>
      <c r="AL29" s="561"/>
      <c r="AM29" s="562"/>
      <c r="AN29" s="562"/>
      <c r="AO29" s="562"/>
      <c r="AP29" s="553"/>
      <c r="AQ29" s="553"/>
      <c r="AR29" s="553"/>
      <c r="AS29" s="553"/>
      <c r="AT29" s="553"/>
      <c r="AU29" s="553"/>
      <c r="AV29" s="553"/>
      <c r="AW29" s="553"/>
      <c r="AX29" s="553"/>
      <c r="AY29" s="553"/>
      <c r="AZ29" s="553"/>
      <c r="BA29" s="553"/>
      <c r="BB29" s="553"/>
      <c r="BC29" s="555"/>
    </row>
    <row r="30" spans="1:55" s="53" customFormat="1" ht="13.5" customHeight="1">
      <c r="A30" s="53">
        <v>22</v>
      </c>
      <c r="C30" s="55"/>
      <c r="D30" s="553">
        <f>IF(ISNA(VLOOKUP(A30,入力シート!$B$21:$AN$50,3,FALSE)),"",VLOOKUP(A30,入力シート!$B$21:$AN$50,3,FALSE))</f>
        <v>0</v>
      </c>
      <c r="E30" s="553"/>
      <c r="F30" s="553"/>
      <c r="G30" s="553"/>
      <c r="H30" s="553"/>
      <c r="I30" s="553"/>
      <c r="J30" s="553"/>
      <c r="K30" s="553"/>
      <c r="L30" s="557"/>
      <c r="M30" s="558" t="str">
        <f>IF(入力シート!D42="","",SUM(入力シート!W42:AY42))</f>
        <v/>
      </c>
      <c r="N30" s="559"/>
      <c r="O30" s="559"/>
      <c r="P30" s="560"/>
      <c r="Q30" s="565" t="str">
        <f>IF(入力シート!W42="","",入力シート!W42)</f>
        <v/>
      </c>
      <c r="R30" s="566"/>
      <c r="S30" s="566"/>
      <c r="T30" s="101" t="str">
        <f>IF(AND(入力シート!W42&lt;&gt;0,入力シート!AF42&lt;&gt;0),"+","")</f>
        <v/>
      </c>
      <c r="U30" s="566" t="str">
        <f>IF(入力シート!AF42="","",入力シート!AF42)</f>
        <v/>
      </c>
      <c r="V30" s="566" t="str">
        <f>IF(AND(入力シート!W42&lt;&gt;0,入力シート!AF42&lt;&gt;0),"+","")</f>
        <v/>
      </c>
      <c r="W30" s="102" t="str">
        <f>IF(AND(入力シート!W42&lt;&gt;0,入力シート!AF42&lt;&gt;0),"+","")</f>
        <v/>
      </c>
      <c r="X30" s="566" t="str">
        <f>IF(入力シート!AO42="","",入力シート!AO42)</f>
        <v/>
      </c>
      <c r="Y30" s="567"/>
      <c r="Z30" s="558" t="str">
        <f>IF(M30="","",IF(($M$117-(SUM(入力シート!$AS$161:$AV$180,入力シート!$AS$185:$AV$194)))&gt;(入力シート!$T$12/入力シート!$BC$15),入力シート!$T$12*(SUM(入力シート!W42:AY42)/($M$117-(SUM(入力シート!$AS$161:$AV$180,入力シート!$AS$185:$AV$194)))),SUM(入力シート!W42:AY42)*入力シート!$BC$15))</f>
        <v/>
      </c>
      <c r="AA30" s="559"/>
      <c r="AB30" s="559"/>
      <c r="AC30" s="560"/>
      <c r="AD30" s="534" t="str">
        <f t="shared" si="0"/>
        <v/>
      </c>
      <c r="AE30" s="535"/>
      <c r="AF30" s="535"/>
      <c r="AG30" s="536"/>
      <c r="AH30" s="751"/>
      <c r="AI30" s="752"/>
      <c r="AJ30" s="752"/>
      <c r="AK30" s="752"/>
      <c r="AL30" s="561"/>
      <c r="AM30" s="562"/>
      <c r="AN30" s="562"/>
      <c r="AO30" s="562"/>
      <c r="AP30" s="553"/>
      <c r="AQ30" s="553"/>
      <c r="AR30" s="553"/>
      <c r="AS30" s="553"/>
      <c r="AT30" s="553"/>
      <c r="AU30" s="553"/>
      <c r="AV30" s="553"/>
      <c r="AW30" s="553"/>
      <c r="AX30" s="553"/>
      <c r="AY30" s="553"/>
      <c r="AZ30" s="553"/>
      <c r="BA30" s="553"/>
      <c r="BB30" s="553"/>
      <c r="BC30" s="555"/>
    </row>
    <row r="31" spans="1:55" s="53" customFormat="1" ht="13.5" customHeight="1">
      <c r="A31" s="53">
        <v>23</v>
      </c>
      <c r="C31" s="55"/>
      <c r="D31" s="553">
        <f>IF(ISNA(VLOOKUP(A31,入力シート!$B$21:$AN$50,3,FALSE)),"",VLOOKUP(A31,入力シート!$B$21:$AN$50,3,FALSE))</f>
        <v>0</v>
      </c>
      <c r="E31" s="553"/>
      <c r="F31" s="553"/>
      <c r="G31" s="553"/>
      <c r="H31" s="553"/>
      <c r="I31" s="553"/>
      <c r="J31" s="553"/>
      <c r="K31" s="553"/>
      <c r="L31" s="557"/>
      <c r="M31" s="558" t="str">
        <f>IF(入力シート!D43="","",SUM(入力シート!W43:AY43))</f>
        <v/>
      </c>
      <c r="N31" s="559"/>
      <c r="O31" s="559"/>
      <c r="P31" s="560"/>
      <c r="Q31" s="565" t="str">
        <f>IF(入力シート!W43="","",入力シート!W43)</f>
        <v/>
      </c>
      <c r="R31" s="566"/>
      <c r="S31" s="566"/>
      <c r="T31" s="101" t="str">
        <f>IF(AND(入力シート!W43&lt;&gt;0,入力シート!AF43&lt;&gt;0),"+","")</f>
        <v/>
      </c>
      <c r="U31" s="566" t="str">
        <f>IF(入力シート!AF43="","",入力シート!AF43)</f>
        <v/>
      </c>
      <c r="V31" s="566" t="str">
        <f>IF(AND(入力シート!W43&lt;&gt;0,入力シート!AF43&lt;&gt;0),"+","")</f>
        <v/>
      </c>
      <c r="W31" s="102" t="str">
        <f>IF(AND(入力シート!W43&lt;&gt;0,入力シート!AF43&lt;&gt;0),"+","")</f>
        <v/>
      </c>
      <c r="X31" s="566" t="str">
        <f>IF(入力シート!AO43="","",入力シート!AO43)</f>
        <v/>
      </c>
      <c r="Y31" s="567"/>
      <c r="Z31" s="558" t="str">
        <f>IF(M31="","",IF(($M$117-(SUM(入力シート!$AS$161:$AV$180,入力シート!$AS$185:$AV$194)))&gt;(入力シート!$T$12/入力シート!$BC$15),入力シート!$T$12*(SUM(入力シート!W43:AY43)/($M$117-(SUM(入力シート!$AS$161:$AV$180,入力シート!$AS$185:$AV$194)))),SUM(入力シート!W43:AY43)*入力シート!$BC$15))</f>
        <v/>
      </c>
      <c r="AA31" s="559"/>
      <c r="AB31" s="559"/>
      <c r="AC31" s="560"/>
      <c r="AD31" s="534" t="str">
        <f t="shared" si="0"/>
        <v/>
      </c>
      <c r="AE31" s="535"/>
      <c r="AF31" s="535"/>
      <c r="AG31" s="536"/>
      <c r="AH31" s="751"/>
      <c r="AI31" s="752"/>
      <c r="AJ31" s="752"/>
      <c r="AK31" s="752"/>
      <c r="AL31" s="561"/>
      <c r="AM31" s="562"/>
      <c r="AN31" s="562"/>
      <c r="AO31" s="562"/>
      <c r="AP31" s="553"/>
      <c r="AQ31" s="553"/>
      <c r="AR31" s="553"/>
      <c r="AS31" s="553"/>
      <c r="AT31" s="553"/>
      <c r="AU31" s="553"/>
      <c r="AV31" s="553"/>
      <c r="AW31" s="553"/>
      <c r="AX31" s="553"/>
      <c r="AY31" s="553"/>
      <c r="AZ31" s="553"/>
      <c r="BA31" s="553"/>
      <c r="BB31" s="553"/>
      <c r="BC31" s="555"/>
    </row>
    <row r="32" spans="1:55" s="53" customFormat="1" ht="13.5" customHeight="1">
      <c r="A32" s="53">
        <v>24</v>
      </c>
      <c r="C32" s="55"/>
      <c r="D32" s="553">
        <f>IF(ISNA(VLOOKUP(A32,入力シート!$B$21:$AN$50,3,FALSE)),"",VLOOKUP(A32,入力シート!$B$21:$AN$50,3,FALSE))</f>
        <v>0</v>
      </c>
      <c r="E32" s="553"/>
      <c r="F32" s="553"/>
      <c r="G32" s="553"/>
      <c r="H32" s="553"/>
      <c r="I32" s="553"/>
      <c r="J32" s="553"/>
      <c r="K32" s="553"/>
      <c r="L32" s="557"/>
      <c r="M32" s="558" t="str">
        <f>IF(入力シート!D44="","",SUM(入力シート!W44:AY44))</f>
        <v/>
      </c>
      <c r="N32" s="559"/>
      <c r="O32" s="559"/>
      <c r="P32" s="560"/>
      <c r="Q32" s="565" t="str">
        <f>IF(入力シート!W44="","",入力シート!W44)</f>
        <v/>
      </c>
      <c r="R32" s="566"/>
      <c r="S32" s="566"/>
      <c r="T32" s="101" t="str">
        <f>IF(AND(入力シート!W44&lt;&gt;0,入力シート!AF44&lt;&gt;0),"+","")</f>
        <v/>
      </c>
      <c r="U32" s="566" t="str">
        <f>IF(入力シート!AF44="","",入力シート!AF44)</f>
        <v/>
      </c>
      <c r="V32" s="566" t="str">
        <f>IF(AND(入力シート!W44&lt;&gt;0,入力シート!AF44&lt;&gt;0),"+","")</f>
        <v/>
      </c>
      <c r="W32" s="102" t="str">
        <f>IF(AND(入力シート!W44&lt;&gt;0,入力シート!AF44&lt;&gt;0),"+","")</f>
        <v/>
      </c>
      <c r="X32" s="566" t="str">
        <f>IF(入力シート!AO44="","",入力シート!AO44)</f>
        <v/>
      </c>
      <c r="Y32" s="567"/>
      <c r="Z32" s="558" t="str">
        <f>IF(M32="","",IF(($M$117-(SUM(入力シート!$AS$161:$AV$180,入力シート!$AS$185:$AV$194)))&gt;(入力シート!$T$12/入力シート!$BC$15),入力シート!$T$12*(SUM(入力シート!W44:AY44)/($M$117-(SUM(入力シート!$AS$161:$AV$180,入力シート!$AS$185:$AV$194)))),SUM(入力シート!W44:AY44)*入力シート!$BC$15))</f>
        <v/>
      </c>
      <c r="AA32" s="559"/>
      <c r="AB32" s="559"/>
      <c r="AC32" s="560"/>
      <c r="AD32" s="534" t="str">
        <f t="shared" si="0"/>
        <v/>
      </c>
      <c r="AE32" s="535"/>
      <c r="AF32" s="535"/>
      <c r="AG32" s="536"/>
      <c r="AH32" s="751"/>
      <c r="AI32" s="752"/>
      <c r="AJ32" s="752"/>
      <c r="AK32" s="753"/>
      <c r="AL32" s="561"/>
      <c r="AM32" s="562"/>
      <c r="AN32" s="562"/>
      <c r="AO32" s="562"/>
      <c r="AP32" s="553"/>
      <c r="AQ32" s="553"/>
      <c r="AR32" s="553"/>
      <c r="AS32" s="553"/>
      <c r="AT32" s="553"/>
      <c r="AU32" s="553"/>
      <c r="AV32" s="553"/>
      <c r="AW32" s="553"/>
      <c r="AX32" s="553"/>
      <c r="AY32" s="553"/>
      <c r="AZ32" s="553"/>
      <c r="BA32" s="553"/>
      <c r="BB32" s="553"/>
      <c r="BC32" s="555"/>
    </row>
    <row r="33" spans="1:55" s="53" customFormat="1" ht="13.5" customHeight="1">
      <c r="A33" s="53">
        <v>25</v>
      </c>
      <c r="C33" s="55"/>
      <c r="D33" s="553">
        <f>IF(ISNA(VLOOKUP(A33,入力シート!$B$21:$AN$50,3,FALSE)),"",VLOOKUP(A33,入力シート!$B$21:$AN$50,3,FALSE))</f>
        <v>0</v>
      </c>
      <c r="E33" s="553"/>
      <c r="F33" s="553"/>
      <c r="G33" s="553"/>
      <c r="H33" s="553"/>
      <c r="I33" s="553"/>
      <c r="J33" s="553"/>
      <c r="K33" s="553"/>
      <c r="L33" s="557"/>
      <c r="M33" s="558" t="str">
        <f>IF(入力シート!D45="","",SUM(入力シート!W45:AY45))</f>
        <v/>
      </c>
      <c r="N33" s="559"/>
      <c r="O33" s="559"/>
      <c r="P33" s="560"/>
      <c r="Q33" s="565" t="str">
        <f>IF(入力シート!W45="","",入力シート!W45)</f>
        <v/>
      </c>
      <c r="R33" s="566"/>
      <c r="S33" s="566"/>
      <c r="T33" s="101" t="str">
        <f>IF(AND(入力シート!W45&lt;&gt;0,入力シート!AF45&lt;&gt;0),"+","")</f>
        <v/>
      </c>
      <c r="U33" s="566" t="str">
        <f>IF(入力シート!AF45="","",入力シート!AF45)</f>
        <v/>
      </c>
      <c r="V33" s="566" t="str">
        <f>IF(AND(入力シート!W45&lt;&gt;0,入力シート!AF45&lt;&gt;0),"+","")</f>
        <v/>
      </c>
      <c r="W33" s="102" t="str">
        <f>IF(AND(入力シート!W45&lt;&gt;0,入力シート!AF45&lt;&gt;0),"+","")</f>
        <v/>
      </c>
      <c r="X33" s="566" t="str">
        <f>IF(入力シート!AO45="","",入力シート!AO45)</f>
        <v/>
      </c>
      <c r="Y33" s="567"/>
      <c r="Z33" s="558" t="str">
        <f>IF(M33="","",IF(($M$117-(SUM(入力シート!$AS$161:$AV$180,入力シート!$AS$185:$AV$194)))&gt;(入力シート!$T$12/入力シート!$BC$15),入力シート!$T$12*(SUM(入力シート!W45:AY45)/($M$117-(SUM(入力シート!$AS$161:$AV$180,入力シート!$AS$185:$AV$194)))),SUM(入力シート!W45:AY45)*入力シート!$BC$15))</f>
        <v/>
      </c>
      <c r="AA33" s="559"/>
      <c r="AB33" s="559"/>
      <c r="AC33" s="560"/>
      <c r="AD33" s="534" t="str">
        <f t="shared" si="0"/>
        <v/>
      </c>
      <c r="AE33" s="535"/>
      <c r="AF33" s="535"/>
      <c r="AG33" s="536"/>
      <c r="AH33" s="751"/>
      <c r="AI33" s="752"/>
      <c r="AJ33" s="752"/>
      <c r="AK33" s="753"/>
      <c r="AL33" s="561"/>
      <c r="AM33" s="562"/>
      <c r="AN33" s="562"/>
      <c r="AO33" s="562"/>
      <c r="AP33" s="553"/>
      <c r="AQ33" s="553"/>
      <c r="AR33" s="553"/>
      <c r="AS33" s="553"/>
      <c r="AT33" s="553"/>
      <c r="AU33" s="553"/>
      <c r="AV33" s="553"/>
      <c r="AW33" s="553"/>
      <c r="AX33" s="553"/>
      <c r="AY33" s="553"/>
      <c r="AZ33" s="553"/>
      <c r="BA33" s="553"/>
      <c r="BB33" s="553"/>
      <c r="BC33" s="555"/>
    </row>
    <row r="34" spans="1:55" s="53" customFormat="1" ht="13.5" customHeight="1">
      <c r="A34" s="53">
        <v>26</v>
      </c>
      <c r="C34" s="55"/>
      <c r="D34" s="553">
        <f>IF(ISNA(VLOOKUP(A34,入力シート!$B$21:$AN$50,3,FALSE)),"",VLOOKUP(A34,入力シート!$B$21:$AN$50,3,FALSE))</f>
        <v>0</v>
      </c>
      <c r="E34" s="553"/>
      <c r="F34" s="553"/>
      <c r="G34" s="553"/>
      <c r="H34" s="553"/>
      <c r="I34" s="553"/>
      <c r="J34" s="553"/>
      <c r="K34" s="553"/>
      <c r="L34" s="557"/>
      <c r="M34" s="558" t="str">
        <f>IF(入力シート!D46="","",SUM(入力シート!W46:AY46))</f>
        <v/>
      </c>
      <c r="N34" s="559"/>
      <c r="O34" s="559"/>
      <c r="P34" s="560"/>
      <c r="Q34" s="565" t="str">
        <f>IF(入力シート!W46="","",入力シート!W46)</f>
        <v/>
      </c>
      <c r="R34" s="566"/>
      <c r="S34" s="566"/>
      <c r="T34" s="101" t="str">
        <f>IF(AND(入力シート!W46&lt;&gt;0,入力シート!AF46&lt;&gt;0),"+","")</f>
        <v/>
      </c>
      <c r="U34" s="566" t="str">
        <f>IF(入力シート!AF46="","",入力シート!AF46)</f>
        <v/>
      </c>
      <c r="V34" s="566" t="str">
        <f>IF(AND(入力シート!W46&lt;&gt;0,入力シート!AF46&lt;&gt;0),"+","")</f>
        <v/>
      </c>
      <c r="W34" s="102" t="str">
        <f>IF(AND(入力シート!W46&lt;&gt;0,入力シート!AF46&lt;&gt;0),"+","")</f>
        <v/>
      </c>
      <c r="X34" s="566" t="str">
        <f>IF(入力シート!AO46="","",入力シート!AO46)</f>
        <v/>
      </c>
      <c r="Y34" s="567"/>
      <c r="Z34" s="558" t="str">
        <f>IF(M34="","",IF(($M$117-(SUM(入力シート!$AS$161:$AV$180,入力シート!$AS$185:$AV$194)))&gt;(入力シート!$T$12/入力シート!$BC$15),入力シート!$T$12*(SUM(入力シート!W46:AY46)/($M$117-(SUM(入力シート!$AS$161:$AV$180,入力シート!$AS$185:$AV$194)))),SUM(入力シート!W46:AY46)*入力シート!$BC$15))</f>
        <v/>
      </c>
      <c r="AA34" s="559"/>
      <c r="AB34" s="559"/>
      <c r="AC34" s="560"/>
      <c r="AD34" s="534" t="str">
        <f t="shared" si="0"/>
        <v/>
      </c>
      <c r="AE34" s="535"/>
      <c r="AF34" s="535"/>
      <c r="AG34" s="536"/>
      <c r="AH34" s="751"/>
      <c r="AI34" s="752"/>
      <c r="AJ34" s="752"/>
      <c r="AK34" s="753"/>
      <c r="AL34" s="561"/>
      <c r="AM34" s="562"/>
      <c r="AN34" s="562"/>
      <c r="AO34" s="562"/>
      <c r="AP34" s="553"/>
      <c r="AQ34" s="553"/>
      <c r="AR34" s="553"/>
      <c r="AS34" s="553"/>
      <c r="AT34" s="553"/>
      <c r="AU34" s="553"/>
      <c r="AV34" s="553"/>
      <c r="AW34" s="553"/>
      <c r="AX34" s="553"/>
      <c r="AY34" s="553"/>
      <c r="AZ34" s="553"/>
      <c r="BA34" s="553"/>
      <c r="BB34" s="553"/>
      <c r="BC34" s="555"/>
    </row>
    <row r="35" spans="1:55" s="53" customFormat="1" ht="13.5" customHeight="1">
      <c r="A35" s="53">
        <v>27</v>
      </c>
      <c r="C35" s="55"/>
      <c r="D35" s="553">
        <f>IF(ISNA(VLOOKUP(A35,入力シート!$B$21:$AN$50,3,FALSE)),"",VLOOKUP(A35,入力シート!$B$21:$AN$50,3,FALSE))</f>
        <v>0</v>
      </c>
      <c r="E35" s="553"/>
      <c r="F35" s="553"/>
      <c r="G35" s="553"/>
      <c r="H35" s="553"/>
      <c r="I35" s="553"/>
      <c r="J35" s="553"/>
      <c r="K35" s="553"/>
      <c r="L35" s="557"/>
      <c r="M35" s="558" t="str">
        <f>IF(入力シート!D47="","",SUM(入力シート!W47:AY47))</f>
        <v/>
      </c>
      <c r="N35" s="559"/>
      <c r="O35" s="559"/>
      <c r="P35" s="560"/>
      <c r="Q35" s="565" t="str">
        <f>IF(入力シート!W47="","",入力シート!W47)</f>
        <v/>
      </c>
      <c r="R35" s="566"/>
      <c r="S35" s="566"/>
      <c r="T35" s="101" t="str">
        <f>IF(AND(入力シート!W47&lt;&gt;0,入力シート!AF47&lt;&gt;0),"+","")</f>
        <v/>
      </c>
      <c r="U35" s="566" t="str">
        <f>IF(入力シート!AF47="","",入力シート!AF47)</f>
        <v/>
      </c>
      <c r="V35" s="566" t="str">
        <f>IF(AND(入力シート!W47&lt;&gt;0,入力シート!AF47&lt;&gt;0),"+","")</f>
        <v/>
      </c>
      <c r="W35" s="102" t="str">
        <f>IF(AND(入力シート!W47&lt;&gt;0,入力シート!AF47&lt;&gt;0),"+","")</f>
        <v/>
      </c>
      <c r="X35" s="566" t="str">
        <f>IF(入力シート!AO47="","",入力シート!AO47)</f>
        <v/>
      </c>
      <c r="Y35" s="567"/>
      <c r="Z35" s="558" t="str">
        <f>IF(M35="","",IF(($M$117-(SUM(入力シート!$AS$161:$AV$180,入力シート!$AS$185:$AV$194)))&gt;(入力シート!$T$12/入力シート!$BC$15),入力シート!$T$12*(SUM(入力シート!W47:AY47)/($M$117-(SUM(入力シート!$AS$161:$AV$180,入力シート!$AS$185:$AV$194)))),SUM(入力シート!W47:AY47)*入力シート!$BC$15))</f>
        <v/>
      </c>
      <c r="AA35" s="559"/>
      <c r="AB35" s="559"/>
      <c r="AC35" s="560"/>
      <c r="AD35" s="534" t="str">
        <f t="shared" si="0"/>
        <v/>
      </c>
      <c r="AE35" s="535"/>
      <c r="AF35" s="535"/>
      <c r="AG35" s="536"/>
      <c r="AH35" s="751"/>
      <c r="AI35" s="752"/>
      <c r="AJ35" s="752"/>
      <c r="AK35" s="753"/>
      <c r="AL35" s="561"/>
      <c r="AM35" s="562"/>
      <c r="AN35" s="562"/>
      <c r="AO35" s="562"/>
      <c r="AP35" s="553"/>
      <c r="AQ35" s="553"/>
      <c r="AR35" s="553"/>
      <c r="AS35" s="553"/>
      <c r="AT35" s="553"/>
      <c r="AU35" s="553"/>
      <c r="AV35" s="553"/>
      <c r="AW35" s="553"/>
      <c r="AX35" s="553"/>
      <c r="AY35" s="553"/>
      <c r="AZ35" s="553"/>
      <c r="BA35" s="553"/>
      <c r="BB35" s="553"/>
      <c r="BC35" s="555"/>
    </row>
    <row r="36" spans="1:55" s="53" customFormat="1" ht="13.5" customHeight="1">
      <c r="A36" s="53">
        <v>28</v>
      </c>
      <c r="C36" s="55"/>
      <c r="D36" s="553">
        <f>IF(ISNA(VLOOKUP(A36,入力シート!$B$21:$AN$50,3,FALSE)),"",VLOOKUP(A36,入力シート!$B$21:$AN$50,3,FALSE))</f>
        <v>0</v>
      </c>
      <c r="E36" s="553"/>
      <c r="F36" s="553"/>
      <c r="G36" s="553"/>
      <c r="H36" s="553"/>
      <c r="I36" s="553"/>
      <c r="J36" s="553"/>
      <c r="K36" s="553"/>
      <c r="L36" s="557"/>
      <c r="M36" s="558" t="str">
        <f>IF(入力シート!D48="","",SUM(入力シート!W48:AY48))</f>
        <v/>
      </c>
      <c r="N36" s="559"/>
      <c r="O36" s="559"/>
      <c r="P36" s="560"/>
      <c r="Q36" s="565" t="str">
        <f>IF(入力シート!W48="","",入力シート!W48)</f>
        <v/>
      </c>
      <c r="R36" s="566"/>
      <c r="S36" s="566"/>
      <c r="T36" s="101" t="str">
        <f>IF(AND(入力シート!W48&lt;&gt;0,入力シート!AF48&lt;&gt;0),"+","")</f>
        <v/>
      </c>
      <c r="U36" s="566" t="str">
        <f>IF(入力シート!AF48="","",入力シート!AF48)</f>
        <v/>
      </c>
      <c r="V36" s="566" t="str">
        <f>IF(AND(入力シート!W48&lt;&gt;0,入力シート!AF48&lt;&gt;0),"+","")</f>
        <v/>
      </c>
      <c r="W36" s="102" t="str">
        <f>IF(AND(入力シート!W48&lt;&gt;0,入力シート!AF48&lt;&gt;0),"+","")</f>
        <v/>
      </c>
      <c r="X36" s="566" t="str">
        <f>IF(入力シート!AO48="","",入力シート!AO48)</f>
        <v/>
      </c>
      <c r="Y36" s="567"/>
      <c r="Z36" s="558" t="str">
        <f>IF(M36="","",IF(($M$117-(SUM(入力シート!$AS$161:$AV$180,入力シート!$AS$185:$AV$194)))&gt;(入力シート!$T$12/入力シート!$BC$15),入力シート!$T$12*(SUM(入力シート!W48:AY48)/($M$117-(SUM(入力シート!$AS$161:$AV$180,入力シート!$AS$185:$AV$194)))),SUM(入力シート!W48:AY48)*入力シート!$BC$15))</f>
        <v/>
      </c>
      <c r="AA36" s="559"/>
      <c r="AB36" s="559"/>
      <c r="AC36" s="560"/>
      <c r="AD36" s="534" t="str">
        <f t="shared" si="0"/>
        <v/>
      </c>
      <c r="AE36" s="535"/>
      <c r="AF36" s="535"/>
      <c r="AG36" s="536"/>
      <c r="AH36" s="751"/>
      <c r="AI36" s="752"/>
      <c r="AJ36" s="752"/>
      <c r="AK36" s="753"/>
      <c r="AL36" s="561"/>
      <c r="AM36" s="562"/>
      <c r="AN36" s="562"/>
      <c r="AO36" s="562"/>
      <c r="AP36" s="553"/>
      <c r="AQ36" s="553"/>
      <c r="AR36" s="553"/>
      <c r="AS36" s="553"/>
      <c r="AT36" s="553"/>
      <c r="AU36" s="553"/>
      <c r="AV36" s="553"/>
      <c r="AW36" s="553"/>
      <c r="AX36" s="553"/>
      <c r="AY36" s="553"/>
      <c r="AZ36" s="553"/>
      <c r="BA36" s="553"/>
      <c r="BB36" s="553"/>
      <c r="BC36" s="555"/>
    </row>
    <row r="37" spans="1:55" s="53" customFormat="1" ht="13.5" customHeight="1">
      <c r="A37" s="53">
        <v>29</v>
      </c>
      <c r="C37" s="55"/>
      <c r="D37" s="553">
        <f>IF(ISNA(VLOOKUP(A37,入力シート!$B$21:$AN$50,3,FALSE)),"",VLOOKUP(A37,入力シート!$B$21:$AN$50,3,FALSE))</f>
        <v>0</v>
      </c>
      <c r="E37" s="553"/>
      <c r="F37" s="553"/>
      <c r="G37" s="553"/>
      <c r="H37" s="553"/>
      <c r="I37" s="553"/>
      <c r="J37" s="553"/>
      <c r="K37" s="553"/>
      <c r="L37" s="557"/>
      <c r="M37" s="558" t="str">
        <f>IF(入力シート!D49="","",SUM(入力シート!W49:AY49))</f>
        <v/>
      </c>
      <c r="N37" s="559"/>
      <c r="O37" s="559"/>
      <c r="P37" s="560"/>
      <c r="Q37" s="565" t="str">
        <f>IF(入力シート!W49="","",入力シート!W49)</f>
        <v/>
      </c>
      <c r="R37" s="566"/>
      <c r="S37" s="566"/>
      <c r="T37" s="101" t="str">
        <f>IF(AND(入力シート!W49&lt;&gt;0,入力シート!AF49&lt;&gt;0),"+","")</f>
        <v/>
      </c>
      <c r="U37" s="566" t="str">
        <f>IF(入力シート!AF49="","",入力シート!AF49)</f>
        <v/>
      </c>
      <c r="V37" s="566" t="str">
        <f>IF(AND(入力シート!W49&lt;&gt;0,入力シート!AF49&lt;&gt;0),"+","")</f>
        <v/>
      </c>
      <c r="W37" s="102" t="str">
        <f>IF(AND(入力シート!W49&lt;&gt;0,入力シート!AF49&lt;&gt;0),"+","")</f>
        <v/>
      </c>
      <c r="X37" s="566" t="str">
        <f>IF(入力シート!AO49="","",入力シート!AO49)</f>
        <v/>
      </c>
      <c r="Y37" s="567"/>
      <c r="Z37" s="558" t="str">
        <f>IF(M37="","",IF(($M$117-(SUM(入力シート!$AS$161:$AV$180,入力シート!$AS$185:$AV$194)))&gt;(入力シート!$T$12/入力シート!$BC$15),入力シート!$T$12*(SUM(入力シート!W49:AY49)/($M$117-(SUM(入力シート!$AS$161:$AV$180,入力シート!$AS$185:$AV$194)))),SUM(入力シート!W49:AY49)*入力シート!$BC$15))</f>
        <v/>
      </c>
      <c r="AA37" s="559"/>
      <c r="AB37" s="559"/>
      <c r="AC37" s="560"/>
      <c r="AD37" s="534" t="str">
        <f t="shared" si="0"/>
        <v/>
      </c>
      <c r="AE37" s="535"/>
      <c r="AF37" s="535"/>
      <c r="AG37" s="536"/>
      <c r="AH37" s="751"/>
      <c r="AI37" s="752"/>
      <c r="AJ37" s="752"/>
      <c r="AK37" s="753"/>
      <c r="AL37" s="561"/>
      <c r="AM37" s="562"/>
      <c r="AN37" s="562"/>
      <c r="AO37" s="562"/>
      <c r="AP37" s="553"/>
      <c r="AQ37" s="553"/>
      <c r="AR37" s="553"/>
      <c r="AS37" s="553"/>
      <c r="AT37" s="553"/>
      <c r="AU37" s="553"/>
      <c r="AV37" s="553"/>
      <c r="AW37" s="553"/>
      <c r="AX37" s="553"/>
      <c r="AY37" s="553"/>
      <c r="AZ37" s="553"/>
      <c r="BA37" s="553"/>
      <c r="BB37" s="553"/>
      <c r="BC37" s="555"/>
    </row>
    <row r="38" spans="1:55" s="53" customFormat="1" ht="13.5" customHeight="1">
      <c r="A38" s="53">
        <v>30</v>
      </c>
      <c r="C38" s="55"/>
      <c r="D38" s="553">
        <f>IF(ISNA(VLOOKUP(A38,入力シート!$B$21:$AN$50,3,FALSE)),"",VLOOKUP(A38,入力シート!$B$21:$AN$50,3,FALSE))</f>
        <v>0</v>
      </c>
      <c r="E38" s="553"/>
      <c r="F38" s="553"/>
      <c r="G38" s="553"/>
      <c r="H38" s="553"/>
      <c r="I38" s="553"/>
      <c r="J38" s="553"/>
      <c r="K38" s="553"/>
      <c r="L38" s="557"/>
      <c r="M38" s="558" t="str">
        <f>IF(入力シート!D50="","",SUM(入力シート!W50:AY50))</f>
        <v/>
      </c>
      <c r="N38" s="559"/>
      <c r="O38" s="559"/>
      <c r="P38" s="560"/>
      <c r="Q38" s="565" t="str">
        <f>IF(入力シート!W50="","",入力シート!W50)</f>
        <v/>
      </c>
      <c r="R38" s="566"/>
      <c r="S38" s="566"/>
      <c r="T38" s="101" t="str">
        <f>IF(AND(入力シート!W50&lt;&gt;0,入力シート!AF50&lt;&gt;0),"+","")</f>
        <v/>
      </c>
      <c r="U38" s="566" t="str">
        <f>IF(入力シート!AF50="","",入力シート!AF50)</f>
        <v/>
      </c>
      <c r="V38" s="566" t="str">
        <f>IF(AND(入力シート!W50&lt;&gt;0,入力シート!AF50&lt;&gt;0),"+","")</f>
        <v/>
      </c>
      <c r="W38" s="102" t="str">
        <f>IF(AND(入力シート!W50&lt;&gt;0,入力シート!AF50&lt;&gt;0),"+","")</f>
        <v/>
      </c>
      <c r="X38" s="566" t="str">
        <f>IF(入力シート!AO50="","",入力シート!AO50)</f>
        <v/>
      </c>
      <c r="Y38" s="567"/>
      <c r="Z38" s="558" t="str">
        <f>IF(M38="","",IF(($M$117-(SUM(入力シート!$AS$161:$AV$180,入力シート!$AS$185:$AV$194)))&gt;(入力シート!$T$12/入力シート!$BC$15),入力シート!$T$12*(SUM(入力シート!W50:AY50)/($M$117-(SUM(入力シート!$AS$161:$AV$180,入力シート!$AS$185:$AV$194)))),SUM(入力シート!W50:AY50)*入力シート!$BC$15))</f>
        <v/>
      </c>
      <c r="AA38" s="559"/>
      <c r="AB38" s="559"/>
      <c r="AC38" s="560"/>
      <c r="AD38" s="534" t="str">
        <f t="shared" si="0"/>
        <v/>
      </c>
      <c r="AE38" s="535"/>
      <c r="AF38" s="535"/>
      <c r="AG38" s="536"/>
      <c r="AH38" s="751"/>
      <c r="AI38" s="752"/>
      <c r="AJ38" s="752"/>
      <c r="AK38" s="753"/>
      <c r="AL38" s="563"/>
      <c r="AM38" s="564"/>
      <c r="AN38" s="564"/>
      <c r="AO38" s="564"/>
      <c r="AP38" s="554"/>
      <c r="AQ38" s="554"/>
      <c r="AR38" s="554"/>
      <c r="AS38" s="554"/>
      <c r="AT38" s="554"/>
      <c r="AU38" s="554"/>
      <c r="AV38" s="554"/>
      <c r="AW38" s="554"/>
      <c r="AX38" s="554"/>
      <c r="AY38" s="554"/>
      <c r="AZ38" s="554"/>
      <c r="BA38" s="554"/>
      <c r="BB38" s="554"/>
      <c r="BC38" s="556"/>
    </row>
    <row r="39" spans="1:55" s="53" customFormat="1" ht="13.5" customHeight="1">
      <c r="A39" s="53">
        <v>31</v>
      </c>
      <c r="C39" s="605" t="s">
        <v>280</v>
      </c>
      <c r="D39" s="549"/>
      <c r="E39" s="549"/>
      <c r="F39" s="549"/>
      <c r="G39" s="549"/>
      <c r="H39" s="549"/>
      <c r="I39" s="549"/>
      <c r="J39" s="549"/>
      <c r="K39" s="549"/>
      <c r="L39" s="550"/>
      <c r="M39" s="788"/>
      <c r="N39" s="789"/>
      <c r="O39" s="789"/>
      <c r="P39" s="790"/>
      <c r="Q39" s="820"/>
      <c r="R39" s="553"/>
      <c r="S39" s="553"/>
      <c r="T39" s="553"/>
      <c r="U39" s="553"/>
      <c r="V39" s="553"/>
      <c r="W39" s="553"/>
      <c r="X39" s="553"/>
      <c r="Y39" s="553"/>
      <c r="Z39" s="788"/>
      <c r="AA39" s="789"/>
      <c r="AB39" s="789"/>
      <c r="AC39" s="790"/>
      <c r="AD39" s="534"/>
      <c r="AE39" s="535"/>
      <c r="AF39" s="535"/>
      <c r="AG39" s="536"/>
      <c r="AH39" s="751"/>
      <c r="AI39" s="752"/>
      <c r="AJ39" s="752"/>
      <c r="AK39" s="753"/>
      <c r="AL39" s="815" t="s">
        <v>281</v>
      </c>
      <c r="AM39" s="815"/>
      <c r="AN39" s="815"/>
      <c r="AO39" s="816"/>
      <c r="AP39" s="659" t="s">
        <v>73</v>
      </c>
      <c r="AQ39" s="660"/>
      <c r="AR39" s="660"/>
      <c r="AS39" s="660"/>
      <c r="AT39" s="660"/>
      <c r="AU39" s="659" t="s">
        <v>74</v>
      </c>
      <c r="AV39" s="660"/>
      <c r="AW39" s="660"/>
      <c r="AX39" s="660"/>
      <c r="AY39" s="661"/>
      <c r="AZ39" s="659" t="s">
        <v>282</v>
      </c>
      <c r="BA39" s="660"/>
      <c r="BB39" s="660"/>
      <c r="BC39" s="817"/>
    </row>
    <row r="40" spans="1:55" s="53" customFormat="1" ht="13.5" customHeight="1">
      <c r="A40" s="53">
        <v>32</v>
      </c>
      <c r="C40" s="54"/>
      <c r="D40" s="549">
        <f>IF(ISNA(VLOOKUP(A9,入力シート!$B$57:$L$66,3,FALSE)),"",VLOOKUP(A9,入力シート!$B$57:$L$66,3,FALSE))</f>
        <v>0</v>
      </c>
      <c r="E40" s="549"/>
      <c r="F40" s="549"/>
      <c r="G40" s="549"/>
      <c r="H40" s="549"/>
      <c r="I40" s="549"/>
      <c r="J40" s="549"/>
      <c r="K40" s="549"/>
      <c r="L40" s="550"/>
      <c r="M40" s="534" t="str">
        <f>IF(ISNA(VLOOKUP(A9,入力シート!$B$57:$BD$66,53,FALSE)),"",VLOOKUP(A9,入力シート!$B$57:$BD$66,53,FALSE))</f>
        <v/>
      </c>
      <c r="N40" s="535"/>
      <c r="O40" s="535"/>
      <c r="P40" s="536"/>
      <c r="Q40" s="600" t="str">
        <f>IF(ISNA(VLOOKUP(A9,入力シート!$B$57:$BD$66,50,FALSE)),"",VLOOKUP(A9,入力シート!$B$57:$BD$66,50,FALSE))</f>
        <v/>
      </c>
      <c r="R40" s="601"/>
      <c r="S40" s="601"/>
      <c r="T40" s="601"/>
      <c r="U40" s="601"/>
      <c r="V40" s="601"/>
      <c r="W40" s="56" t="str">
        <f>IF(X40="","","×")</f>
        <v/>
      </c>
      <c r="X40" s="543" t="str">
        <f>IF(ISNA(VLOOKUP(A9,入力シート!$B$57:$BF$66,56,FALSE)),"",VLOOKUP(A9,入力シート!$B$57:$BF$66,56,FALSE))</f>
        <v/>
      </c>
      <c r="Y40" s="544"/>
      <c r="Z40" s="534" t="str">
        <f>IF(W40="","",IF(($M$117-(SUM(入力シート!$AS$161:$AV$180,入力シート!$AS$185:$AV$194)))&gt;(入力シート!$T$12/入力シート!$BC$15),入力シート!$T$12*(入力シート!BB57/($M$117-(SUM(入力シート!$AS$161:$AV$180,入力シート!$AS$185:$AV$194)))),入力シート!BB57*入力シート!$BC$15))</f>
        <v/>
      </c>
      <c r="AA40" s="535"/>
      <c r="AB40" s="535"/>
      <c r="AC40" s="536"/>
      <c r="AD40" s="534" t="str">
        <f>IFERROR(M40-Z40,"")</f>
        <v/>
      </c>
      <c r="AE40" s="535"/>
      <c r="AF40" s="535"/>
      <c r="AG40" s="536"/>
      <c r="AH40" s="751"/>
      <c r="AI40" s="752"/>
      <c r="AJ40" s="752"/>
      <c r="AK40" s="753"/>
      <c r="AL40" s="603" t="str">
        <f>IF(ISNA(VLOOKUP(A9,入力シート!$B$57:$BD$66,47,FALSE)),"",VLOOKUP(A9,入力シート!$B$57:$BD$66,47,FALSE))</f>
        <v/>
      </c>
      <c r="AM40" s="603"/>
      <c r="AN40" s="603"/>
      <c r="AO40" s="604"/>
      <c r="AP40" s="551">
        <f>IF(ISNA(VLOOKUP(A9,入力シート!$B$57:$V$66,12,FALSE)),"",VLOOKUP(A9,入力シート!$B$57:$V$66,12,FALSE))</f>
        <v>0</v>
      </c>
      <c r="AQ40" s="543"/>
      <c r="AR40" s="543"/>
      <c r="AS40" s="543"/>
      <c r="AT40" s="543"/>
      <c r="AU40" s="551">
        <f>IF(ISNA(VLOOKUP($A9,入力シート!$B$57:$V$66,17,FALSE)),"",VLOOKUP($A9,入力シート!$B$57:$V$66,17,FALSE))</f>
        <v>0</v>
      </c>
      <c r="AV40" s="543"/>
      <c r="AW40" s="543"/>
      <c r="AX40" s="543"/>
      <c r="AY40" s="544"/>
      <c r="AZ40" s="787"/>
      <c r="BA40" s="549"/>
      <c r="BB40" s="549"/>
      <c r="BC40" s="609"/>
    </row>
    <row r="41" spans="1:55" s="53" customFormat="1" ht="13.5" customHeight="1">
      <c r="A41" s="53">
        <v>33</v>
      </c>
      <c r="C41" s="54"/>
      <c r="D41" s="549">
        <f>IF(ISNA(VLOOKUP(A10,入力シート!$B$57:$L$66,3,FALSE)),"",VLOOKUP(A10,入力シート!$B$57:$L$66,3,FALSE))</f>
        <v>0</v>
      </c>
      <c r="E41" s="549"/>
      <c r="F41" s="549"/>
      <c r="G41" s="549"/>
      <c r="H41" s="549"/>
      <c r="I41" s="549"/>
      <c r="J41" s="549"/>
      <c r="K41" s="549"/>
      <c r="L41" s="550"/>
      <c r="M41" s="534" t="str">
        <f>IF(ISNA(VLOOKUP(A10,入力シート!$B$57:$BD$66,53,FALSE)),"",VLOOKUP(A10,入力シート!$B$57:$BD$66,53,FALSE))</f>
        <v/>
      </c>
      <c r="N41" s="535"/>
      <c r="O41" s="535"/>
      <c r="P41" s="536"/>
      <c r="Q41" s="600" t="str">
        <f>IF(ISNA(VLOOKUP(A10,入力シート!$B$57:$BD$66,50,FALSE)),"",VLOOKUP(A10,入力シート!$B$57:$BD$66,50,FALSE))</f>
        <v/>
      </c>
      <c r="R41" s="601"/>
      <c r="S41" s="601"/>
      <c r="T41" s="601"/>
      <c r="U41" s="601"/>
      <c r="V41" s="601"/>
      <c r="W41" s="56" t="str">
        <f t="shared" ref="W41:W49" si="1">IF(X41="","","×")</f>
        <v/>
      </c>
      <c r="X41" s="543" t="str">
        <f>IF(ISNA(VLOOKUP(A10,入力シート!$B$57:$BF$66,56,FALSE)),"",VLOOKUP(A10,入力シート!$B$57:$BF$66,56,FALSE))</f>
        <v/>
      </c>
      <c r="Y41" s="544"/>
      <c r="Z41" s="534" t="str">
        <f>IF(W41="","",IF(($M$117-(SUM(入力シート!$AS$161:$AV$180,入力シート!$AS$185:$AV$194)))&gt;(入力シート!$T$12/入力シート!$BC$15),入力シート!$T$12*(入力シート!BB58/($M$117-(SUM(入力シート!$AS$161:$AV$180,入力シート!$AS$185:$AV$194)))),入力シート!BB58*入力シート!$BC$15))</f>
        <v/>
      </c>
      <c r="AA41" s="535"/>
      <c r="AB41" s="535"/>
      <c r="AC41" s="536"/>
      <c r="AD41" s="534" t="str">
        <f t="shared" ref="AD41:AD43" si="2">IFERROR(M41-Z41,"")</f>
        <v/>
      </c>
      <c r="AE41" s="535"/>
      <c r="AF41" s="535"/>
      <c r="AG41" s="536"/>
      <c r="AH41" s="751"/>
      <c r="AI41" s="752"/>
      <c r="AJ41" s="752"/>
      <c r="AK41" s="753"/>
      <c r="AL41" s="602" t="str">
        <f>IF(ISNA(VLOOKUP(A10,入力シート!$B$57:$BD$66,47,FALSE)),"",VLOOKUP(A10,入力シート!$B$57:$BD$66,47,FALSE))</f>
        <v/>
      </c>
      <c r="AM41" s="603"/>
      <c r="AN41" s="603"/>
      <c r="AO41" s="604"/>
      <c r="AP41" s="551">
        <f>IF(ISNA(VLOOKUP(A10,入力シート!$B$57:$V$66,12,FALSE)),"",VLOOKUP(A10,入力シート!$B$57:$V$66,12,FALSE))</f>
        <v>0</v>
      </c>
      <c r="AQ41" s="543"/>
      <c r="AR41" s="543"/>
      <c r="AS41" s="543"/>
      <c r="AT41" s="544"/>
      <c r="AU41" s="551">
        <f>IF(ISNA(VLOOKUP($A10,入力シート!$B$57:$V$66,17,FALSE)),"",VLOOKUP($A10,入力シート!$B$57:$V$66,17,FALSE))</f>
        <v>0</v>
      </c>
      <c r="AV41" s="543"/>
      <c r="AW41" s="543"/>
      <c r="AX41" s="543"/>
      <c r="AY41" s="544"/>
      <c r="AZ41" s="787"/>
      <c r="BA41" s="549"/>
      <c r="BB41" s="549"/>
      <c r="BC41" s="609"/>
    </row>
    <row r="42" spans="1:55" s="53" customFormat="1" ht="13.5" customHeight="1">
      <c r="A42" s="53">
        <v>34</v>
      </c>
      <c r="C42" s="54"/>
      <c r="D42" s="549">
        <f>IF(ISNA(VLOOKUP(A11,入力シート!$B$57:$L$66,3,FALSE)),"",VLOOKUP(A11,入力シート!$B$57:$L$66,3,FALSE))</f>
        <v>0</v>
      </c>
      <c r="E42" s="549"/>
      <c r="F42" s="549"/>
      <c r="G42" s="549"/>
      <c r="H42" s="549"/>
      <c r="I42" s="549"/>
      <c r="J42" s="549"/>
      <c r="K42" s="549"/>
      <c r="L42" s="550"/>
      <c r="M42" s="534" t="str">
        <f>IF(ISNA(VLOOKUP(A11,入力シート!$B$57:$BD$66,53,FALSE)),"",VLOOKUP(A11,入力シート!$B$57:$BD$66,53,FALSE))</f>
        <v/>
      </c>
      <c r="N42" s="535"/>
      <c r="O42" s="535"/>
      <c r="P42" s="536"/>
      <c r="Q42" s="600" t="str">
        <f>IF(ISNA(VLOOKUP(A11,入力シート!$B$57:$BD$66,50,FALSE)),"",VLOOKUP(A11,入力シート!$B$57:$BD$66,50,FALSE))</f>
        <v/>
      </c>
      <c r="R42" s="601"/>
      <c r="S42" s="601"/>
      <c r="T42" s="601"/>
      <c r="U42" s="601"/>
      <c r="V42" s="601"/>
      <c r="W42" s="56" t="str">
        <f t="shared" si="1"/>
        <v/>
      </c>
      <c r="X42" s="543" t="str">
        <f>IF(ISNA(VLOOKUP(A11,入力シート!$B$57:$BF$66,56,FALSE)),"",VLOOKUP(A11,入力シート!$B$57:$BF$66,56,FALSE))</f>
        <v/>
      </c>
      <c r="Y42" s="544"/>
      <c r="Z42" s="534" t="str">
        <f>IF(W42="","",IF(($M$117-(SUM(入力シート!$AS$161:$AV$180,入力シート!$AS$185:$AV$194)))&gt;(入力シート!$T$12/入力シート!$BC$15),入力シート!$T$12*(入力シート!BB59/($M$117-(SUM(入力シート!$AS$161:$AV$180,入力シート!$AS$185:$AV$194)))),入力シート!BB59*入力シート!$BC$15))</f>
        <v/>
      </c>
      <c r="AA42" s="535"/>
      <c r="AB42" s="535"/>
      <c r="AC42" s="536"/>
      <c r="AD42" s="534" t="str">
        <f t="shared" si="2"/>
        <v/>
      </c>
      <c r="AE42" s="535"/>
      <c r="AF42" s="535"/>
      <c r="AG42" s="536"/>
      <c r="AH42" s="751"/>
      <c r="AI42" s="752"/>
      <c r="AJ42" s="752"/>
      <c r="AK42" s="753"/>
      <c r="AL42" s="602" t="str">
        <f>IF(ISNA(VLOOKUP(A11,入力シート!$B$57:$BD$66,47,FALSE)),"",VLOOKUP(A11,入力シート!$B$57:$BD$66,47,FALSE))</f>
        <v/>
      </c>
      <c r="AM42" s="603"/>
      <c r="AN42" s="603"/>
      <c r="AO42" s="604"/>
      <c r="AP42" s="551">
        <f>IF(ISNA(VLOOKUP(A11,入力シート!$B$57:$V$66,12,FALSE)),"",VLOOKUP(A11,入力シート!$B$57:$V$66,12,FALSE))</f>
        <v>0</v>
      </c>
      <c r="AQ42" s="543"/>
      <c r="AR42" s="543"/>
      <c r="AS42" s="543"/>
      <c r="AT42" s="544"/>
      <c r="AU42" s="551">
        <f>IF(ISNA(VLOOKUP($A11,入力シート!$B$57:$V$66,17,FALSE)),"",VLOOKUP($A11,入力シート!$B$57:$V$66,17,FALSE))</f>
        <v>0</v>
      </c>
      <c r="AV42" s="543"/>
      <c r="AW42" s="543"/>
      <c r="AX42" s="543"/>
      <c r="AY42" s="544"/>
      <c r="AZ42" s="787"/>
      <c r="BA42" s="549"/>
      <c r="BB42" s="549"/>
      <c r="BC42" s="609"/>
    </row>
    <row r="43" spans="1:55" s="53" customFormat="1" ht="13.5" customHeight="1">
      <c r="A43" s="53">
        <v>35</v>
      </c>
      <c r="C43" s="55"/>
      <c r="D43" s="549">
        <f>IF(ISNA(VLOOKUP(A12,入力シート!$B$57:$L$66,3,FALSE)),"",VLOOKUP(A12,入力シート!$B$57:$L$66,3,FALSE))</f>
        <v>0</v>
      </c>
      <c r="E43" s="549"/>
      <c r="F43" s="549"/>
      <c r="G43" s="549"/>
      <c r="H43" s="549"/>
      <c r="I43" s="549"/>
      <c r="J43" s="549"/>
      <c r="K43" s="549"/>
      <c r="L43" s="550"/>
      <c r="M43" s="534" t="str">
        <f>IF(ISNA(VLOOKUP(A12,入力シート!$B$57:$BD$66,53,FALSE)),"",VLOOKUP(A12,入力シート!$B$57:$BD$66,53,FALSE))</f>
        <v/>
      </c>
      <c r="N43" s="535"/>
      <c r="O43" s="535"/>
      <c r="P43" s="536"/>
      <c r="Q43" s="600" t="str">
        <f>IF(ISNA(VLOOKUP(A12,入力シート!$B$57:$BD$66,50,FALSE)),"",VLOOKUP(A12,入力シート!$B$57:$BD$66,50,FALSE))</f>
        <v/>
      </c>
      <c r="R43" s="601"/>
      <c r="S43" s="601"/>
      <c r="T43" s="601"/>
      <c r="U43" s="601"/>
      <c r="V43" s="601"/>
      <c r="W43" s="56" t="str">
        <f t="shared" si="1"/>
        <v/>
      </c>
      <c r="X43" s="543" t="str">
        <f>IF(ISNA(VLOOKUP(A12,入力シート!$B$57:$BF$66,56,FALSE)),"",VLOOKUP(A12,入力シート!$B$57:$BF$66,56,FALSE))</f>
        <v/>
      </c>
      <c r="Y43" s="544"/>
      <c r="Z43" s="534" t="str">
        <f>IF(W43="","",IF(($M$117-(SUM(入力シート!$AS$161:$AV$180,入力シート!$AS$185:$AV$194)))&gt;(入力シート!$T$12/入力シート!$BC$15),入力シート!$T$12*(入力シート!BB60/($M$117-(SUM(入力シート!$AS$161:$AV$180,入力シート!$AS$185:$AV$194)))),入力シート!BB60*入力シート!$BC$15))</f>
        <v/>
      </c>
      <c r="AA43" s="535"/>
      <c r="AB43" s="535"/>
      <c r="AC43" s="536"/>
      <c r="AD43" s="534" t="str">
        <f t="shared" si="2"/>
        <v/>
      </c>
      <c r="AE43" s="535"/>
      <c r="AF43" s="535"/>
      <c r="AG43" s="536"/>
      <c r="AH43" s="751"/>
      <c r="AI43" s="752"/>
      <c r="AJ43" s="752"/>
      <c r="AK43" s="753"/>
      <c r="AL43" s="602" t="str">
        <f>IF(ISNA(VLOOKUP(A12,入力シート!$B$57:$BD$66,47,FALSE)),"",VLOOKUP(A12,入力シート!$B$57:$BD$66,47,FALSE))</f>
        <v/>
      </c>
      <c r="AM43" s="603"/>
      <c r="AN43" s="603"/>
      <c r="AO43" s="604"/>
      <c r="AP43" s="551">
        <f>IF(ISNA(VLOOKUP(A12,入力シート!$B$57:$V$66,12,FALSE)),"",VLOOKUP(A12,入力シート!$B$57:$V$66,12,FALSE))</f>
        <v>0</v>
      </c>
      <c r="AQ43" s="543"/>
      <c r="AR43" s="543"/>
      <c r="AS43" s="543"/>
      <c r="AT43" s="544"/>
      <c r="AU43" s="551">
        <f>IF(ISNA(VLOOKUP($A12,入力シート!$B$57:$V$66,17,FALSE)),"",VLOOKUP($A12,入力シート!$B$57:$V$66,17,FALSE))</f>
        <v>0</v>
      </c>
      <c r="AV43" s="543"/>
      <c r="AW43" s="543"/>
      <c r="AX43" s="543"/>
      <c r="AY43" s="544"/>
      <c r="AZ43" s="787"/>
      <c r="BA43" s="549"/>
      <c r="BB43" s="549"/>
      <c r="BC43" s="609"/>
    </row>
    <row r="44" spans="1:55" s="53" customFormat="1" ht="13.5" customHeight="1">
      <c r="A44" s="53">
        <v>36</v>
      </c>
      <c r="C44" s="55"/>
      <c r="D44" s="549">
        <f>IF(ISNA(VLOOKUP(A13,入力シート!$B$57:$L$66,3,FALSE)),"",VLOOKUP(A13,入力シート!$B$57:$L$66,3,FALSE))</f>
        <v>0</v>
      </c>
      <c r="E44" s="549"/>
      <c r="F44" s="549"/>
      <c r="G44" s="549"/>
      <c r="H44" s="549"/>
      <c r="I44" s="549"/>
      <c r="J44" s="549"/>
      <c r="K44" s="549"/>
      <c r="L44" s="550"/>
      <c r="M44" s="534" t="str">
        <f>IF(ISNA(VLOOKUP(A13,入力シート!$B$57:$BD$66,53,FALSE)),"",VLOOKUP(A13,入力シート!$B$57:$BD$66,53,FALSE))</f>
        <v/>
      </c>
      <c r="N44" s="535"/>
      <c r="O44" s="535"/>
      <c r="P44" s="536"/>
      <c r="Q44" s="600" t="str">
        <f>IF(ISNA(VLOOKUP(A13,入力シート!$B$57:$BD$66,50,FALSE)),"",VLOOKUP(A13,入力シート!$B$57:$BD$66,50,FALSE))</f>
        <v/>
      </c>
      <c r="R44" s="601"/>
      <c r="S44" s="601"/>
      <c r="T44" s="601"/>
      <c r="U44" s="601"/>
      <c r="V44" s="601"/>
      <c r="W44" s="56" t="str">
        <f t="shared" si="1"/>
        <v/>
      </c>
      <c r="X44" s="543" t="str">
        <f>IF(ISNA(VLOOKUP(A13,入力シート!$B$57:$BF$66,56,FALSE)),"",VLOOKUP(A13,入力シート!$B$57:$BF$66,56,FALSE))</f>
        <v/>
      </c>
      <c r="Y44" s="544"/>
      <c r="Z44" s="534" t="str">
        <f>IF(W44="","",IF(($M$117-(SUM(入力シート!$AS$161:$AV$180,入力シート!$AS$185:$AV$194)))&gt;(入力シート!$T$12/入力シート!$BC$15),入力シート!$T$12*(入力シート!BB61/($M$117-(SUM(入力シート!$AS$161:$AV$180,入力シート!$AS$185:$AV$194)))),入力シート!BB61*入力シート!$BC$15))</f>
        <v/>
      </c>
      <c r="AA44" s="535"/>
      <c r="AB44" s="535"/>
      <c r="AC44" s="536"/>
      <c r="AD44" s="534" t="str">
        <f t="shared" ref="AD44:AD49" si="3">IFERROR(M44-Z44,"")</f>
        <v/>
      </c>
      <c r="AE44" s="535"/>
      <c r="AF44" s="535"/>
      <c r="AG44" s="536"/>
      <c r="AH44" s="751"/>
      <c r="AI44" s="752"/>
      <c r="AJ44" s="752"/>
      <c r="AK44" s="753"/>
      <c r="AL44" s="602" t="str">
        <f>IF(ISNA(VLOOKUP(A13,入力シート!$B$57:$BD$66,47,FALSE)),"",VLOOKUP(A13,入力シート!$B$57:$BD$66,47,FALSE))</f>
        <v/>
      </c>
      <c r="AM44" s="603"/>
      <c r="AN44" s="603"/>
      <c r="AO44" s="604"/>
      <c r="AP44" s="551">
        <f>IF(ISNA(VLOOKUP(A13,入力シート!$B$57:$V$66,12,FALSE)),"",VLOOKUP(A13,入力シート!$B$57:$V$66,12,FALSE))</f>
        <v>0</v>
      </c>
      <c r="AQ44" s="543"/>
      <c r="AR44" s="543"/>
      <c r="AS44" s="543"/>
      <c r="AT44" s="544"/>
      <c r="AU44" s="551">
        <f>IF(ISNA(VLOOKUP($A13,入力シート!$B$57:$V$66,17,FALSE)),"",VLOOKUP($A13,入力シート!$B$57:$V$66,17,FALSE))</f>
        <v>0</v>
      </c>
      <c r="AV44" s="543"/>
      <c r="AW44" s="543"/>
      <c r="AX44" s="543"/>
      <c r="AY44" s="544"/>
      <c r="AZ44" s="787"/>
      <c r="BA44" s="549"/>
      <c r="BB44" s="549"/>
      <c r="BC44" s="609"/>
    </row>
    <row r="45" spans="1:55" s="53" customFormat="1" ht="13.5" customHeight="1">
      <c r="A45" s="53">
        <v>37</v>
      </c>
      <c r="C45" s="55"/>
      <c r="D45" s="549">
        <f>IF(ISNA(VLOOKUP(A14,入力シート!$B$57:$L$66,3,FALSE)),"",VLOOKUP(A14,入力シート!$B$57:$L$66,3,FALSE))</f>
        <v>0</v>
      </c>
      <c r="E45" s="549"/>
      <c r="F45" s="549"/>
      <c r="G45" s="549"/>
      <c r="H45" s="549"/>
      <c r="I45" s="549"/>
      <c r="J45" s="549"/>
      <c r="K45" s="549"/>
      <c r="L45" s="550"/>
      <c r="M45" s="534" t="str">
        <f>IF(ISNA(VLOOKUP(A14,入力シート!$B$57:$BD$66,53,FALSE)),"",VLOOKUP(A14,入力シート!$B$57:$BD$66,53,FALSE))</f>
        <v/>
      </c>
      <c r="N45" s="535"/>
      <c r="O45" s="535"/>
      <c r="P45" s="536"/>
      <c r="Q45" s="600" t="str">
        <f>IF(ISNA(VLOOKUP(A14,入力シート!$B$57:$BD$66,50,FALSE)),"",VLOOKUP(A14,入力シート!$B$57:$BD$66,50,FALSE))</f>
        <v/>
      </c>
      <c r="R45" s="601"/>
      <c r="S45" s="601"/>
      <c r="T45" s="601"/>
      <c r="U45" s="601"/>
      <c r="V45" s="601"/>
      <c r="W45" s="56" t="str">
        <f t="shared" si="1"/>
        <v/>
      </c>
      <c r="X45" s="543" t="str">
        <f>IF(ISNA(VLOOKUP(A14,入力シート!$B$57:$BF$66,56,FALSE)),"",VLOOKUP(A14,入力シート!$B$57:$BF$66,56,FALSE))</f>
        <v/>
      </c>
      <c r="Y45" s="544"/>
      <c r="Z45" s="534" t="str">
        <f>IF(W45="","",IF(($M$117-(SUM(入力シート!$AS$161:$AV$180,入力シート!$AS$185:$AV$194)))&gt;(入力シート!$T$12/入力シート!$BC$15),入力シート!$T$12*(入力シート!BB62/($M$117-(SUM(入力シート!$AS$161:$AV$180,入力シート!$AS$185:$AV$194)))),入力シート!BB62*入力シート!$BC$15))</f>
        <v/>
      </c>
      <c r="AA45" s="535"/>
      <c r="AB45" s="535"/>
      <c r="AC45" s="536"/>
      <c r="AD45" s="534" t="str">
        <f t="shared" si="3"/>
        <v/>
      </c>
      <c r="AE45" s="535"/>
      <c r="AF45" s="535"/>
      <c r="AG45" s="536"/>
      <c r="AH45" s="751"/>
      <c r="AI45" s="752"/>
      <c r="AJ45" s="752"/>
      <c r="AK45" s="753"/>
      <c r="AL45" s="602" t="str">
        <f>IF(ISNA(VLOOKUP(A14,入力シート!$B$57:$BD$66,47,FALSE)),"",VLOOKUP(A14,入力シート!$B$57:$BD$66,47,FALSE))</f>
        <v/>
      </c>
      <c r="AM45" s="603"/>
      <c r="AN45" s="603"/>
      <c r="AO45" s="604"/>
      <c r="AP45" s="551">
        <f>IF(ISNA(VLOOKUP(A14,入力シート!$B$57:$V$66,12,FALSE)),"",VLOOKUP(A14,入力シート!$B$57:$V$66,12,FALSE))</f>
        <v>0</v>
      </c>
      <c r="AQ45" s="543"/>
      <c r="AR45" s="543"/>
      <c r="AS45" s="543"/>
      <c r="AT45" s="544"/>
      <c r="AU45" s="551">
        <f>IF(ISNA(VLOOKUP($A14,入力シート!$B$57:$V$66,17,FALSE)),"",VLOOKUP($A14,入力シート!$B$57:$V$66,17,FALSE))</f>
        <v>0</v>
      </c>
      <c r="AV45" s="543"/>
      <c r="AW45" s="543"/>
      <c r="AX45" s="543"/>
      <c r="AY45" s="544"/>
      <c r="AZ45" s="787"/>
      <c r="BA45" s="549"/>
      <c r="BB45" s="549"/>
      <c r="BC45" s="609"/>
    </row>
    <row r="46" spans="1:55" s="53" customFormat="1" ht="13.5" customHeight="1">
      <c r="A46" s="53">
        <v>38</v>
      </c>
      <c r="C46" s="55"/>
      <c r="D46" s="549">
        <f>IF(ISNA(VLOOKUP(A15,入力シート!$B$57:$L$66,3,FALSE)),"",VLOOKUP(A15,入力シート!$B$57:$L$66,3,FALSE))</f>
        <v>0</v>
      </c>
      <c r="E46" s="549"/>
      <c r="F46" s="549"/>
      <c r="G46" s="549"/>
      <c r="H46" s="549"/>
      <c r="I46" s="549"/>
      <c r="J46" s="549"/>
      <c r="K46" s="549"/>
      <c r="L46" s="550"/>
      <c r="M46" s="534" t="str">
        <f>IF(ISNA(VLOOKUP(A15,入力シート!$B$57:$BD$66,53,FALSE)),"",VLOOKUP(A15,入力シート!$B$57:$BD$66,53,FALSE))</f>
        <v/>
      </c>
      <c r="N46" s="535"/>
      <c r="O46" s="535"/>
      <c r="P46" s="536"/>
      <c r="Q46" s="600" t="str">
        <f>IF(ISNA(VLOOKUP(A15,入力シート!$B$57:$BD$66,50,FALSE)),"",VLOOKUP(A15,入力シート!$B$57:$BD$66,50,FALSE))</f>
        <v/>
      </c>
      <c r="R46" s="601"/>
      <c r="S46" s="601"/>
      <c r="T46" s="601"/>
      <c r="U46" s="601"/>
      <c r="V46" s="601"/>
      <c r="W46" s="56" t="str">
        <f t="shared" si="1"/>
        <v/>
      </c>
      <c r="X46" s="543" t="str">
        <f>IF(ISNA(VLOOKUP(A15,入力シート!$B$57:$BF$66,56,FALSE)),"",VLOOKUP(A15,入力シート!$B$57:$BF$66,56,FALSE))</f>
        <v/>
      </c>
      <c r="Y46" s="544"/>
      <c r="Z46" s="534" t="str">
        <f>IF(W46="","",IF(($M$117-(SUM(入力シート!$AS$161:$AV$180,入力シート!$AS$185:$AV$194)))&gt;(入力シート!$T$12/入力シート!$BC$15),入力シート!$T$12*(入力シート!BB63/($M$117-(SUM(入力シート!$AS$161:$AV$180,入力シート!$AS$185:$AV$194)))),入力シート!BB63*入力シート!$BC$15))</f>
        <v/>
      </c>
      <c r="AA46" s="535"/>
      <c r="AB46" s="535"/>
      <c r="AC46" s="536"/>
      <c r="AD46" s="534" t="str">
        <f t="shared" si="3"/>
        <v/>
      </c>
      <c r="AE46" s="535"/>
      <c r="AF46" s="535"/>
      <c r="AG46" s="536"/>
      <c r="AH46" s="751"/>
      <c r="AI46" s="752"/>
      <c r="AJ46" s="752"/>
      <c r="AK46" s="753"/>
      <c r="AL46" s="602" t="str">
        <f>IF(ISNA(VLOOKUP(A15,入力シート!$B$57:$BD$66,47,FALSE)),"",VLOOKUP(A15,入力シート!$B$57:$BD$66,47,FALSE))</f>
        <v/>
      </c>
      <c r="AM46" s="603"/>
      <c r="AN46" s="603"/>
      <c r="AO46" s="604"/>
      <c r="AP46" s="551">
        <f>IF(ISNA(VLOOKUP(A15,入力シート!$B$57:$V$66,12,FALSE)),"",VLOOKUP(A15,入力シート!$B$57:$V$66,12,FALSE))</f>
        <v>0</v>
      </c>
      <c r="AQ46" s="543"/>
      <c r="AR46" s="543"/>
      <c r="AS46" s="543"/>
      <c r="AT46" s="544"/>
      <c r="AU46" s="551">
        <f>IF(ISNA(VLOOKUP($A15,入力シート!$B$57:$V$66,17,FALSE)),"",VLOOKUP($A15,入力シート!$B$57:$V$66,17,FALSE))</f>
        <v>0</v>
      </c>
      <c r="AV46" s="543"/>
      <c r="AW46" s="543"/>
      <c r="AX46" s="543"/>
      <c r="AY46" s="544"/>
      <c r="AZ46" s="787"/>
      <c r="BA46" s="549"/>
      <c r="BB46" s="549"/>
      <c r="BC46" s="609"/>
    </row>
    <row r="47" spans="1:55" s="53" customFormat="1" ht="13.5" customHeight="1">
      <c r="A47" s="53">
        <v>39</v>
      </c>
      <c r="C47" s="55"/>
      <c r="D47" s="549">
        <f>IF(ISNA(VLOOKUP(A16,入力シート!$B$57:$L$66,3,FALSE)),"",VLOOKUP(A16,入力シート!$B$57:$L$66,3,FALSE))</f>
        <v>0</v>
      </c>
      <c r="E47" s="549"/>
      <c r="F47" s="549"/>
      <c r="G47" s="549"/>
      <c r="H47" s="549"/>
      <c r="I47" s="549"/>
      <c r="J47" s="549"/>
      <c r="K47" s="549"/>
      <c r="L47" s="550"/>
      <c r="M47" s="534" t="str">
        <f>IF(ISNA(VLOOKUP(A16,入力シート!$B$57:$BD$66,53,FALSE)),"",VLOOKUP(A16,入力シート!$B$57:$BD$66,53,FALSE))</f>
        <v/>
      </c>
      <c r="N47" s="535"/>
      <c r="O47" s="535"/>
      <c r="P47" s="536"/>
      <c r="Q47" s="600" t="str">
        <f>IF(ISNA(VLOOKUP(A16,入力シート!$B$57:$BD$66,50,FALSE)),"",VLOOKUP(A16,入力シート!$B$57:$BD$66,50,FALSE))</f>
        <v/>
      </c>
      <c r="R47" s="601"/>
      <c r="S47" s="601"/>
      <c r="T47" s="601"/>
      <c r="U47" s="601"/>
      <c r="V47" s="601"/>
      <c r="W47" s="56" t="str">
        <f t="shared" si="1"/>
        <v/>
      </c>
      <c r="X47" s="543" t="str">
        <f>IF(ISNA(VLOOKUP(A16,入力シート!$B$57:$BF$66,56,FALSE)),"",VLOOKUP(A16,入力シート!$B$57:$BF$66,56,FALSE))</f>
        <v/>
      </c>
      <c r="Y47" s="544"/>
      <c r="Z47" s="534" t="str">
        <f>IF(W47="","",IF(($M$117-(SUM(入力シート!$AS$161:$AV$180,入力シート!$AS$185:$AV$194)))&gt;(入力シート!$T$12/入力シート!$BC$15),入力シート!$T$12*(入力シート!BB64/($M$117-(SUM(入力シート!$AS$161:$AV$180,入力シート!$AS$185:$AV$194)))),入力シート!BB64*入力シート!$BC$15))</f>
        <v/>
      </c>
      <c r="AA47" s="535"/>
      <c r="AB47" s="535"/>
      <c r="AC47" s="536"/>
      <c r="AD47" s="534" t="str">
        <f t="shared" si="3"/>
        <v/>
      </c>
      <c r="AE47" s="535"/>
      <c r="AF47" s="535"/>
      <c r="AG47" s="536"/>
      <c r="AH47" s="751"/>
      <c r="AI47" s="752"/>
      <c r="AJ47" s="752"/>
      <c r="AK47" s="753"/>
      <c r="AL47" s="602" t="str">
        <f>IF(ISNA(VLOOKUP(A16,入力シート!$B$57:$BD$66,47,FALSE)),"",VLOOKUP(A16,入力シート!$B$57:$BD$66,47,FALSE))</f>
        <v/>
      </c>
      <c r="AM47" s="603"/>
      <c r="AN47" s="603"/>
      <c r="AO47" s="604"/>
      <c r="AP47" s="551">
        <f>IF(ISNA(VLOOKUP(A16,入力シート!$B$57:$V$66,12,FALSE)),"",VLOOKUP(A16,入力シート!$B$57:$V$66,12,FALSE))</f>
        <v>0</v>
      </c>
      <c r="AQ47" s="543"/>
      <c r="AR47" s="543"/>
      <c r="AS47" s="543"/>
      <c r="AT47" s="544"/>
      <c r="AU47" s="551">
        <f>IF(ISNA(VLOOKUP($A16,入力シート!$B$57:$V$66,17,FALSE)),"",VLOOKUP($A16,入力シート!$B$57:$V$66,17,FALSE))</f>
        <v>0</v>
      </c>
      <c r="AV47" s="543"/>
      <c r="AW47" s="543"/>
      <c r="AX47" s="543"/>
      <c r="AY47" s="544"/>
      <c r="AZ47" s="787"/>
      <c r="BA47" s="549"/>
      <c r="BB47" s="549"/>
      <c r="BC47" s="609"/>
    </row>
    <row r="48" spans="1:55" s="53" customFormat="1" ht="13.5" customHeight="1">
      <c r="A48" s="53">
        <v>40</v>
      </c>
      <c r="C48" s="55"/>
      <c r="D48" s="549">
        <f>IF(ISNA(VLOOKUP(A17,入力シート!$B$57:$L$66,3,FALSE)),"",VLOOKUP(A17,入力シート!$B$57:$L$66,3,FALSE))</f>
        <v>0</v>
      </c>
      <c r="E48" s="549"/>
      <c r="F48" s="549"/>
      <c r="G48" s="549"/>
      <c r="H48" s="549"/>
      <c r="I48" s="549"/>
      <c r="J48" s="549"/>
      <c r="K48" s="549"/>
      <c r="L48" s="550"/>
      <c r="M48" s="534" t="str">
        <f>IF(ISNA(VLOOKUP(A17,入力シート!$B$57:$BD$66,53,FALSE)),"",VLOOKUP(A17,入力シート!$B$57:$BD$66,53,FALSE))</f>
        <v/>
      </c>
      <c r="N48" s="535"/>
      <c r="O48" s="535"/>
      <c r="P48" s="536"/>
      <c r="Q48" s="600" t="str">
        <f>IF(ISNA(VLOOKUP(A17,入力シート!$B$57:$BD$66,50,FALSE)),"",VLOOKUP(A17,入力シート!$B$57:$BD$66,50,FALSE))</f>
        <v/>
      </c>
      <c r="R48" s="601"/>
      <c r="S48" s="601"/>
      <c r="T48" s="601"/>
      <c r="U48" s="601"/>
      <c r="V48" s="601"/>
      <c r="W48" s="56" t="str">
        <f t="shared" si="1"/>
        <v/>
      </c>
      <c r="X48" s="543" t="str">
        <f>IF(ISNA(VLOOKUP(A17,入力シート!$B$57:$BF$66,56,FALSE)),"",VLOOKUP(A17,入力シート!$B$57:$BF$66,56,FALSE))</f>
        <v/>
      </c>
      <c r="Y48" s="544"/>
      <c r="Z48" s="534" t="str">
        <f>IF(W48="","",IF(($M$117-(SUM(入力シート!$AS$161:$AV$180,入力シート!$AS$185:$AV$194)))&gt;(入力シート!$T$12/入力シート!$BC$15),入力シート!$T$12*(入力シート!BB65/($M$117-(SUM(入力シート!$AS$161:$AV$180,入力シート!$AS$185:$AV$194)))),入力シート!BB65*入力シート!$BC$15))</f>
        <v/>
      </c>
      <c r="AA48" s="535"/>
      <c r="AB48" s="535"/>
      <c r="AC48" s="536"/>
      <c r="AD48" s="534" t="str">
        <f t="shared" si="3"/>
        <v/>
      </c>
      <c r="AE48" s="535"/>
      <c r="AF48" s="535"/>
      <c r="AG48" s="536"/>
      <c r="AH48" s="751"/>
      <c r="AI48" s="752"/>
      <c r="AJ48" s="752"/>
      <c r="AK48" s="753"/>
      <c r="AL48" s="602" t="str">
        <f>IF(ISNA(VLOOKUP(A17,入力シート!$B$57:$BD$66,47,FALSE)),"",VLOOKUP(A17,入力シート!$B$57:$BD$66,47,FALSE))</f>
        <v/>
      </c>
      <c r="AM48" s="603"/>
      <c r="AN48" s="603"/>
      <c r="AO48" s="604"/>
      <c r="AP48" s="551">
        <f>IF(ISNA(VLOOKUP(A17,入力シート!$B$57:$V$66,12,FALSE)),"",VLOOKUP(A17,入力シート!$B$57:$V$66,12,FALSE))</f>
        <v>0</v>
      </c>
      <c r="AQ48" s="543"/>
      <c r="AR48" s="543"/>
      <c r="AS48" s="543"/>
      <c r="AT48" s="544"/>
      <c r="AU48" s="551">
        <f>IF(ISNA(VLOOKUP($A17,入力シート!$B$57:$V$66,17,FALSE)),"",VLOOKUP($A17,入力シート!$B$57:$V$66,17,FALSE))</f>
        <v>0</v>
      </c>
      <c r="AV48" s="543"/>
      <c r="AW48" s="543"/>
      <c r="AX48" s="543"/>
      <c r="AY48" s="544"/>
      <c r="AZ48" s="787"/>
      <c r="BA48" s="549"/>
      <c r="BB48" s="549"/>
      <c r="BC48" s="609"/>
    </row>
    <row r="49" spans="1:55" s="53" customFormat="1" ht="13.5" customHeight="1">
      <c r="A49" s="53">
        <v>41</v>
      </c>
      <c r="C49" s="54"/>
      <c r="D49" s="549">
        <f>IF(ISNA(VLOOKUP(A18,入力シート!$B$57:$L$66,3,FALSE)),"",VLOOKUP(A18,入力シート!$B$57:$L$66,3,FALSE))</f>
        <v>0</v>
      </c>
      <c r="E49" s="549"/>
      <c r="F49" s="549"/>
      <c r="G49" s="549"/>
      <c r="H49" s="549"/>
      <c r="I49" s="549"/>
      <c r="J49" s="549"/>
      <c r="K49" s="549"/>
      <c r="L49" s="550"/>
      <c r="M49" s="534" t="str">
        <f>IF(ISNA(VLOOKUP(A18,入力シート!$B$57:$BD$66,53,FALSE)),"",VLOOKUP(A18,入力シート!$B$57:$BD$66,53,FALSE))</f>
        <v/>
      </c>
      <c r="N49" s="535"/>
      <c r="O49" s="535"/>
      <c r="P49" s="536"/>
      <c r="Q49" s="600" t="str">
        <f>IF(ISNA(VLOOKUP(A18,入力シート!$B$57:$BD$66,50,FALSE)),"",VLOOKUP(A18,入力シート!$B$57:$BD$66,50,FALSE))</f>
        <v/>
      </c>
      <c r="R49" s="601"/>
      <c r="S49" s="601"/>
      <c r="T49" s="601"/>
      <c r="U49" s="601"/>
      <c r="V49" s="601"/>
      <c r="W49" s="56" t="str">
        <f t="shared" si="1"/>
        <v/>
      </c>
      <c r="X49" s="543" t="str">
        <f>IF(ISNA(VLOOKUP(A18,入力シート!$B$57:$BF$66,56,FALSE)),"",VLOOKUP(A18,入力シート!$B$57:$BF$66,56,FALSE))</f>
        <v/>
      </c>
      <c r="Y49" s="544"/>
      <c r="Z49" s="534" t="str">
        <f>IF(W49="","",IF(($M$117-(SUM(入力シート!$AS$161:$AV$180,入力シート!$AS$185:$AV$194)))&gt;(入力シート!$T$12/入力シート!$BC$15),入力シート!$T$12*(入力シート!BB66/($M$117-(SUM(入力シート!$AS$161:$AV$180,入力シート!$AS$185:$AV$194)))),入力シート!BB66*入力シート!$BC$15))</f>
        <v/>
      </c>
      <c r="AA49" s="535"/>
      <c r="AB49" s="535"/>
      <c r="AC49" s="536"/>
      <c r="AD49" s="534" t="str">
        <f t="shared" si="3"/>
        <v/>
      </c>
      <c r="AE49" s="535"/>
      <c r="AF49" s="535"/>
      <c r="AG49" s="536"/>
      <c r="AH49" s="751"/>
      <c r="AI49" s="752"/>
      <c r="AJ49" s="752"/>
      <c r="AK49" s="753"/>
      <c r="AL49" s="656" t="str">
        <f>IF(ISNA(VLOOKUP(A18,入力シート!$B$57:$BD$66,47,FALSE)),"",VLOOKUP(A18,入力シート!$B$57:$BD$66,47,FALSE))</f>
        <v/>
      </c>
      <c r="AM49" s="657"/>
      <c r="AN49" s="657"/>
      <c r="AO49" s="658"/>
      <c r="AP49" s="659">
        <f>IF(ISNA(VLOOKUP(A18,入力シート!$B$57:$V$66,12,FALSE)),"",VLOOKUP(A18,入力シート!$B$57:$V$66,12,FALSE))</f>
        <v>0</v>
      </c>
      <c r="AQ49" s="660"/>
      <c r="AR49" s="660"/>
      <c r="AS49" s="660"/>
      <c r="AT49" s="661"/>
      <c r="AU49" s="659">
        <f>IF(ISNA(VLOOKUP($A18,入力シート!$B$57:$V$66,17,FALSE)),"",VLOOKUP($A18,入力シート!$B$57:$V$66,17,FALSE))</f>
        <v>0</v>
      </c>
      <c r="AV49" s="660"/>
      <c r="AW49" s="660"/>
      <c r="AX49" s="660"/>
      <c r="AY49" s="661"/>
      <c r="AZ49" s="806"/>
      <c r="BA49" s="807"/>
      <c r="BB49" s="807"/>
      <c r="BC49" s="808"/>
    </row>
    <row r="50" spans="1:55" s="53" customFormat="1" ht="13.5" customHeight="1">
      <c r="A50" s="53">
        <v>42</v>
      </c>
      <c r="C50" s="605" t="s">
        <v>283</v>
      </c>
      <c r="D50" s="549"/>
      <c r="E50" s="549"/>
      <c r="F50" s="549"/>
      <c r="G50" s="549"/>
      <c r="H50" s="549"/>
      <c r="I50" s="549"/>
      <c r="J50" s="549"/>
      <c r="K50" s="549"/>
      <c r="L50" s="550"/>
      <c r="M50" s="534"/>
      <c r="N50" s="535"/>
      <c r="O50" s="535"/>
      <c r="P50" s="536"/>
      <c r="Q50" s="600"/>
      <c r="R50" s="601"/>
      <c r="S50" s="601"/>
      <c r="T50" s="601"/>
      <c r="U50" s="601"/>
      <c r="V50" s="601"/>
      <c r="W50" s="56"/>
      <c r="X50" s="543"/>
      <c r="Y50" s="544"/>
      <c r="Z50" s="534"/>
      <c r="AA50" s="535"/>
      <c r="AB50" s="535"/>
      <c r="AC50" s="536"/>
      <c r="AD50" s="534"/>
      <c r="AE50" s="535"/>
      <c r="AF50" s="535"/>
      <c r="AG50" s="536"/>
      <c r="AH50" s="751"/>
      <c r="AI50" s="752"/>
      <c r="AJ50" s="752"/>
      <c r="AK50" s="753"/>
      <c r="AL50" s="603"/>
      <c r="AM50" s="603"/>
      <c r="AN50" s="603"/>
      <c r="AO50" s="603"/>
      <c r="AP50" s="543"/>
      <c r="AQ50" s="543"/>
      <c r="AR50" s="543"/>
      <c r="AS50" s="543"/>
      <c r="AT50" s="543"/>
      <c r="AU50" s="543"/>
      <c r="AV50" s="543"/>
      <c r="AW50" s="543"/>
      <c r="AX50" s="543"/>
      <c r="AY50" s="543"/>
      <c r="AZ50" s="549"/>
      <c r="BA50" s="549"/>
      <c r="BB50" s="549"/>
      <c r="BC50" s="609"/>
    </row>
    <row r="51" spans="1:55" s="53" customFormat="1" ht="13.5" customHeight="1">
      <c r="A51" s="53">
        <v>43</v>
      </c>
      <c r="C51" s="54"/>
      <c r="D51" s="549" t="s">
        <v>284</v>
      </c>
      <c r="E51" s="549"/>
      <c r="F51" s="549"/>
      <c r="G51" s="549"/>
      <c r="H51" s="549"/>
      <c r="I51" s="549"/>
      <c r="J51" s="549"/>
      <c r="K51" s="549"/>
      <c r="L51" s="550"/>
      <c r="M51" s="782"/>
      <c r="N51" s="783"/>
      <c r="O51" s="783"/>
      <c r="P51" s="784"/>
      <c r="Q51" s="600"/>
      <c r="R51" s="601"/>
      <c r="S51" s="601"/>
      <c r="T51" s="601"/>
      <c r="U51" s="601"/>
      <c r="V51" s="601"/>
      <c r="W51" s="56"/>
      <c r="X51" s="543"/>
      <c r="Y51" s="544"/>
      <c r="Z51" s="782"/>
      <c r="AA51" s="783"/>
      <c r="AB51" s="783"/>
      <c r="AC51" s="784"/>
      <c r="AD51" s="782"/>
      <c r="AE51" s="783"/>
      <c r="AF51" s="783"/>
      <c r="AG51" s="784"/>
      <c r="AH51" s="751"/>
      <c r="AI51" s="752"/>
      <c r="AJ51" s="752"/>
      <c r="AK51" s="753"/>
      <c r="AL51" s="59"/>
      <c r="AM51" s="59"/>
      <c r="AN51" s="59"/>
      <c r="AO51" s="59"/>
      <c r="AP51" s="58"/>
      <c r="AQ51" s="58"/>
      <c r="AR51" s="58"/>
      <c r="AS51" s="58"/>
      <c r="AT51" s="58"/>
      <c r="AU51" s="58"/>
      <c r="AV51" s="58"/>
      <c r="AW51" s="58"/>
      <c r="AX51" s="58"/>
      <c r="AY51" s="58"/>
      <c r="AZ51" s="57"/>
      <c r="BA51" s="57"/>
      <c r="BB51" s="57"/>
      <c r="BC51" s="60"/>
    </row>
    <row r="52" spans="1:55" s="53" customFormat="1" ht="13.5" customHeight="1">
      <c r="A52" s="53">
        <v>44</v>
      </c>
      <c r="C52" s="55"/>
      <c r="D52" s="539">
        <f>IF(ISNA(VLOOKUP(A9,入力シート!$B$108:$L$117,3,FALSE)),"",VLOOKUP(A9,入力シート!$B$108:$L$117,3,FALSE))</f>
        <v>0</v>
      </c>
      <c r="E52" s="539"/>
      <c r="F52" s="539"/>
      <c r="G52" s="539"/>
      <c r="H52" s="539"/>
      <c r="I52" s="539"/>
      <c r="J52" s="539"/>
      <c r="K52" s="539"/>
      <c r="L52" s="540"/>
      <c r="M52" s="534" t="str">
        <f>IF(VLOOKUP(A9,入力シート!$B$108:$AL$117,33,FALSE)="","",VLOOKUP(A9,入力シート!$B$108:$AL$117,33,FALSE))</f>
        <v/>
      </c>
      <c r="N52" s="535"/>
      <c r="O52" s="535"/>
      <c r="P52" s="536"/>
      <c r="Q52" s="541">
        <f>IF(ISNA(VLOOKUP(A9,入力シート!$B$108:$AL$117,33,FALSE)),"",VLOOKUP(A9,入力シート!$B$108:$AL$117,33,FALSE))</f>
        <v>0</v>
      </c>
      <c r="R52" s="542"/>
      <c r="S52" s="542"/>
      <c r="T52" s="542"/>
      <c r="U52" s="542"/>
      <c r="V52" s="542"/>
      <c r="W52" s="56" t="str">
        <f>IF(X52="","","×")</f>
        <v/>
      </c>
      <c r="X52" s="543" t="str">
        <f>IF(M52="","","一式")</f>
        <v/>
      </c>
      <c r="Y52" s="544"/>
      <c r="Z52" s="534" t="str">
        <f>IF(W52="","",IF(($M$117-(SUM(入力シート!$AS$161:$AV$180,入力シート!$AS$185:$AV$194)))&gt;(入力シート!$T$12/入力シート!$BC$15),入力シート!$T$12*(入力シート!AH108/($M$117-(SUM(入力シート!$AS$161:$AV$180,入力シート!$AS$185:$AV$194)))),入力シート!AH108*入力シート!$BC$15))</f>
        <v/>
      </c>
      <c r="AA52" s="535"/>
      <c r="AB52" s="535"/>
      <c r="AC52" s="536"/>
      <c r="AD52" s="534" t="str">
        <f>IFERROR(M52-Z52,"")</f>
        <v/>
      </c>
      <c r="AE52" s="535"/>
      <c r="AF52" s="535"/>
      <c r="AG52" s="536"/>
      <c r="AH52" s="751"/>
      <c r="AI52" s="752"/>
      <c r="AJ52" s="752"/>
      <c r="AK52" s="753"/>
      <c r="AL52" s="724" t="s">
        <v>285</v>
      </c>
      <c r="AM52" s="725"/>
      <c r="AN52" s="606" t="str">
        <f>IF(M52="","",(VLOOKUP(A9,入力シート!$B$108:$AB$117,12,0)))</f>
        <v/>
      </c>
      <c r="AO52" s="607"/>
      <c r="AP52" s="607"/>
      <c r="AQ52" s="607"/>
      <c r="AR52" s="607"/>
      <c r="AS52" s="607"/>
      <c r="AT52" s="607"/>
      <c r="AU52" s="607"/>
      <c r="AV52" s="607"/>
      <c r="AW52" s="607"/>
      <c r="AX52" s="607"/>
      <c r="AY52" s="607"/>
      <c r="AZ52" s="607"/>
      <c r="BA52" s="607"/>
      <c r="BB52" s="607"/>
      <c r="BC52" s="608"/>
    </row>
    <row r="53" spans="1:55" s="53" customFormat="1" ht="13.5" customHeight="1">
      <c r="A53" s="53">
        <v>45</v>
      </c>
      <c r="C53" s="55"/>
      <c r="D53" s="539">
        <f>IF(ISNA(VLOOKUP(A10,入力シート!$B$108:$L$117,3,FALSE)),"",VLOOKUP(A10,入力シート!$B$108:$L$117,3,FALSE))</f>
        <v>0</v>
      </c>
      <c r="E53" s="539"/>
      <c r="F53" s="539"/>
      <c r="G53" s="539"/>
      <c r="H53" s="539"/>
      <c r="I53" s="539"/>
      <c r="J53" s="539"/>
      <c r="K53" s="539"/>
      <c r="L53" s="540"/>
      <c r="M53" s="534" t="str">
        <f>IF(VLOOKUP(A10,入力シート!$B$108:$AL$117,33,FALSE)="","",VLOOKUP(A10,入力シート!$B$108:$AL$117,33,FALSE))</f>
        <v/>
      </c>
      <c r="N53" s="535"/>
      <c r="O53" s="535"/>
      <c r="P53" s="536"/>
      <c r="Q53" s="541">
        <f>IF(ISNA(VLOOKUP(A10,入力シート!$B$108:$AL$117,33,FALSE)),"",VLOOKUP(A10,入力シート!$B$108:$AL$117,33,FALSE))</f>
        <v>0</v>
      </c>
      <c r="R53" s="542"/>
      <c r="S53" s="542"/>
      <c r="T53" s="542"/>
      <c r="U53" s="542"/>
      <c r="V53" s="542"/>
      <c r="W53" s="56" t="str">
        <f t="shared" ref="W53:W61" si="4">IF(X53="","","×")</f>
        <v/>
      </c>
      <c r="X53" s="543" t="str">
        <f t="shared" ref="X53:X64" si="5">IF(M53="","","一式")</f>
        <v/>
      </c>
      <c r="Y53" s="544"/>
      <c r="Z53" s="534" t="str">
        <f>IF(W53="","",IF(($M$117-(SUM(入力シート!$AS$161:$AV$180,入力シート!$AS$185:$AV$194)))&gt;(入力シート!$T$12/入力シート!$BC$15),入力シート!$T$12*(入力シート!AH109/($M$117-(SUM(入力シート!$AS$161:$AV$180,入力シート!$AS$185:$AV$194)))),入力シート!AH109*入力シート!$BC$15))</f>
        <v/>
      </c>
      <c r="AA53" s="535"/>
      <c r="AB53" s="535"/>
      <c r="AC53" s="536"/>
      <c r="AD53" s="534" t="str">
        <f t="shared" ref="AD53:AD65" si="6">IFERROR(M53-Z53,"")</f>
        <v/>
      </c>
      <c r="AE53" s="535"/>
      <c r="AF53" s="535"/>
      <c r="AG53" s="536"/>
      <c r="AH53" s="751"/>
      <c r="AI53" s="752"/>
      <c r="AJ53" s="752"/>
      <c r="AK53" s="753"/>
      <c r="AL53" s="726"/>
      <c r="AM53" s="727"/>
      <c r="AN53" s="606" t="str">
        <f>IF(M53="","",(VLOOKUP(A10,入力シート!$B$108:$AB$117,12,0)))</f>
        <v/>
      </c>
      <c r="AO53" s="607"/>
      <c r="AP53" s="607"/>
      <c r="AQ53" s="607"/>
      <c r="AR53" s="607"/>
      <c r="AS53" s="607"/>
      <c r="AT53" s="607"/>
      <c r="AU53" s="607"/>
      <c r="AV53" s="607"/>
      <c r="AW53" s="607"/>
      <c r="AX53" s="607"/>
      <c r="AY53" s="607"/>
      <c r="AZ53" s="607"/>
      <c r="BA53" s="607"/>
      <c r="BB53" s="607"/>
      <c r="BC53" s="608"/>
    </row>
    <row r="54" spans="1:55" s="53" customFormat="1" ht="13.5" customHeight="1">
      <c r="A54" s="53">
        <v>46</v>
      </c>
      <c r="C54" s="54"/>
      <c r="D54" s="539">
        <f>IF(ISNA(VLOOKUP(A11,入力シート!$B$108:$L$117,3,FALSE)),"",VLOOKUP(A11,入力シート!$B$108:$L$117,3,FALSE))</f>
        <v>0</v>
      </c>
      <c r="E54" s="539"/>
      <c r="F54" s="539"/>
      <c r="G54" s="539"/>
      <c r="H54" s="539"/>
      <c r="I54" s="539"/>
      <c r="J54" s="539"/>
      <c r="K54" s="539"/>
      <c r="L54" s="540"/>
      <c r="M54" s="534" t="str">
        <f>IF(VLOOKUP(A11,入力シート!$B$108:$AL$117,33,FALSE)="","",VLOOKUP(A11,入力シート!$B$108:$AL$117,33,FALSE))</f>
        <v/>
      </c>
      <c r="N54" s="535"/>
      <c r="O54" s="535"/>
      <c r="P54" s="536"/>
      <c r="Q54" s="541">
        <f>IF(ISNA(VLOOKUP(A11,入力シート!$B$108:$AL$117,33,FALSE)),"",VLOOKUP(A11,入力シート!$B$108:$AL$117,33,FALSE))</f>
        <v>0</v>
      </c>
      <c r="R54" s="542"/>
      <c r="S54" s="542"/>
      <c r="T54" s="542"/>
      <c r="U54" s="542"/>
      <c r="V54" s="542"/>
      <c r="W54" s="56" t="str">
        <f>IF(X54="","","×")</f>
        <v/>
      </c>
      <c r="X54" s="543" t="str">
        <f>IF(M54="","","一式")</f>
        <v/>
      </c>
      <c r="Y54" s="544"/>
      <c r="Z54" s="534" t="str">
        <f>IF(W54="","",IF(($M$117-(SUM(入力シート!$AS$161:$AV$180,入力シート!$AS$185:$AV$194)))&gt;(入力シート!$T$12/入力シート!$BC$15),入力シート!$T$12*(入力シート!AH110/($M$117-(SUM(入力シート!$AS$161:$AV$180,入力シート!$AS$185:$AV$194)))),入力シート!AH110*入力シート!$BC$15))</f>
        <v/>
      </c>
      <c r="AA54" s="535"/>
      <c r="AB54" s="535"/>
      <c r="AC54" s="536"/>
      <c r="AD54" s="534" t="str">
        <f>IFERROR(M54-Z54,"")</f>
        <v/>
      </c>
      <c r="AE54" s="535"/>
      <c r="AF54" s="535"/>
      <c r="AG54" s="536"/>
      <c r="AH54" s="751"/>
      <c r="AI54" s="752"/>
      <c r="AJ54" s="752"/>
      <c r="AK54" s="753"/>
      <c r="AL54" s="726"/>
      <c r="AM54" s="727"/>
      <c r="AN54" s="606" t="str">
        <f>IF(M54="","",(VLOOKUP(A11,入力シート!$B$108:$AB$117,12,0)))</f>
        <v/>
      </c>
      <c r="AO54" s="607"/>
      <c r="AP54" s="607"/>
      <c r="AQ54" s="607"/>
      <c r="AR54" s="607"/>
      <c r="AS54" s="607"/>
      <c r="AT54" s="607"/>
      <c r="AU54" s="607"/>
      <c r="AV54" s="607"/>
      <c r="AW54" s="607"/>
      <c r="AX54" s="607"/>
      <c r="AY54" s="607"/>
      <c r="AZ54" s="607"/>
      <c r="BA54" s="607"/>
      <c r="BB54" s="607"/>
      <c r="BC54" s="608"/>
    </row>
    <row r="55" spans="1:55" s="53" customFormat="1" ht="13.5" customHeight="1">
      <c r="A55" s="53">
        <v>47</v>
      </c>
      <c r="C55" s="55"/>
      <c r="D55" s="539">
        <f>IF(ISNA(VLOOKUP(A12,入力シート!$B$108:$L$117,3,FALSE)),"",VLOOKUP(A12,入力シート!$B$108:$L$117,3,FALSE))</f>
        <v>0</v>
      </c>
      <c r="E55" s="539"/>
      <c r="F55" s="539"/>
      <c r="G55" s="539"/>
      <c r="H55" s="539"/>
      <c r="I55" s="539"/>
      <c r="J55" s="539"/>
      <c r="K55" s="539"/>
      <c r="L55" s="540"/>
      <c r="M55" s="534" t="str">
        <f>IF(VLOOKUP(A12,入力シート!$B$108:$AL$117,33,FALSE)="","",VLOOKUP(A12,入力シート!$B$108:$AL$117,33,FALSE))</f>
        <v/>
      </c>
      <c r="N55" s="535"/>
      <c r="O55" s="535"/>
      <c r="P55" s="536"/>
      <c r="Q55" s="541">
        <f>IF(ISNA(VLOOKUP(A12,入力シート!$B$108:$AL$117,33,FALSE)),"",VLOOKUP(A12,入力シート!$B$108:$AL$117,33,FALSE))</f>
        <v>0</v>
      </c>
      <c r="R55" s="542"/>
      <c r="S55" s="542"/>
      <c r="T55" s="542"/>
      <c r="U55" s="542"/>
      <c r="V55" s="542"/>
      <c r="W55" s="56" t="str">
        <f>IF(X55="","","×")</f>
        <v/>
      </c>
      <c r="X55" s="543" t="str">
        <f>IF(M55="","","一式")</f>
        <v/>
      </c>
      <c r="Y55" s="544"/>
      <c r="Z55" s="534" t="str">
        <f>IF(W55="","",IF(($M$117-(SUM(入力シート!$AS$161:$AV$180,入力シート!$AS$185:$AV$194)))&gt;(入力シート!$T$12/入力シート!$BC$15),入力シート!$T$12*(入力シート!AH111/($M$117-(SUM(入力シート!$AS$161:$AV$180,入力シート!$AS$185:$AV$194)))),入力シート!AH111*入力シート!$BC$15))</f>
        <v/>
      </c>
      <c r="AA55" s="535"/>
      <c r="AB55" s="535"/>
      <c r="AC55" s="536"/>
      <c r="AD55" s="534" t="str">
        <f t="shared" ref="AD55:AD61" si="7">IFERROR(M55-Z55,"")</f>
        <v/>
      </c>
      <c r="AE55" s="535"/>
      <c r="AF55" s="535"/>
      <c r="AG55" s="536"/>
      <c r="AH55" s="751"/>
      <c r="AI55" s="752"/>
      <c r="AJ55" s="752"/>
      <c r="AK55" s="753"/>
      <c r="AL55" s="726"/>
      <c r="AM55" s="727"/>
      <c r="AN55" s="606" t="str">
        <f>IF(M55="","",(VLOOKUP(A12,入力シート!$B$108:$AB$117,12,0)))</f>
        <v/>
      </c>
      <c r="AO55" s="607"/>
      <c r="AP55" s="607"/>
      <c r="AQ55" s="607"/>
      <c r="AR55" s="607"/>
      <c r="AS55" s="607"/>
      <c r="AT55" s="607"/>
      <c r="AU55" s="607"/>
      <c r="AV55" s="607"/>
      <c r="AW55" s="607"/>
      <c r="AX55" s="607"/>
      <c r="AY55" s="607"/>
      <c r="AZ55" s="607"/>
      <c r="BA55" s="607"/>
      <c r="BB55" s="607"/>
      <c r="BC55" s="608"/>
    </row>
    <row r="56" spans="1:55" s="53" customFormat="1" ht="13.5" customHeight="1">
      <c r="A56" s="53">
        <v>48</v>
      </c>
      <c r="C56" s="55"/>
      <c r="D56" s="539">
        <f>IF(ISNA(VLOOKUP(A13,入力シート!$B$108:$L$117,3,FALSE)),"",VLOOKUP(A13,入力シート!$B$108:$L$117,3,FALSE))</f>
        <v>0</v>
      </c>
      <c r="E56" s="539"/>
      <c r="F56" s="539"/>
      <c r="G56" s="539"/>
      <c r="H56" s="539"/>
      <c r="I56" s="539"/>
      <c r="J56" s="539"/>
      <c r="K56" s="539"/>
      <c r="L56" s="540"/>
      <c r="M56" s="534" t="str">
        <f>IF(VLOOKUP(A13,入力シート!$B$108:$AL$117,33,FALSE)="","",VLOOKUP(A13,入力シート!$B$108:$AL$117,33,FALSE))</f>
        <v/>
      </c>
      <c r="N56" s="535"/>
      <c r="O56" s="535"/>
      <c r="P56" s="536"/>
      <c r="Q56" s="541">
        <f>IF(ISNA(VLOOKUP(A13,入力シート!$B$108:$AL$117,33,FALSE)),"",VLOOKUP(A13,入力シート!$B$108:$AL$117,33,FALSE))</f>
        <v>0</v>
      </c>
      <c r="R56" s="542"/>
      <c r="S56" s="542"/>
      <c r="T56" s="542"/>
      <c r="U56" s="542"/>
      <c r="V56" s="542"/>
      <c r="W56" s="56" t="str">
        <f t="shared" ref="W56" si="8">IF(X56="","","×")</f>
        <v/>
      </c>
      <c r="X56" s="543" t="str">
        <f t="shared" ref="X56" si="9">IF(M56="","","一式")</f>
        <v/>
      </c>
      <c r="Y56" s="544"/>
      <c r="Z56" s="534" t="str">
        <f>IF(W56="","",IF(($M$117-(SUM(入力シート!$AS$161:$AV$180,入力シート!$AS$185:$AV$194)))&gt;(入力シート!$T$12/入力シート!$BC$15),入力シート!$T$12*(入力シート!AH112/($M$117-(SUM(入力シート!$AS$161:$AV$180,入力シート!$AS$185:$AV$194)))),入力シート!AH112*入力シート!$BC$15))</f>
        <v/>
      </c>
      <c r="AA56" s="535"/>
      <c r="AB56" s="535"/>
      <c r="AC56" s="536"/>
      <c r="AD56" s="534" t="str">
        <f t="shared" si="7"/>
        <v/>
      </c>
      <c r="AE56" s="535"/>
      <c r="AF56" s="535"/>
      <c r="AG56" s="536"/>
      <c r="AH56" s="751"/>
      <c r="AI56" s="752"/>
      <c r="AJ56" s="752"/>
      <c r="AK56" s="753"/>
      <c r="AL56" s="726"/>
      <c r="AM56" s="727"/>
      <c r="AN56" s="606" t="str">
        <f>IF(M56="","",(VLOOKUP(A13,入力シート!$B$108:$AB$117,12,0)))</f>
        <v/>
      </c>
      <c r="AO56" s="607"/>
      <c r="AP56" s="607"/>
      <c r="AQ56" s="607"/>
      <c r="AR56" s="607"/>
      <c r="AS56" s="607"/>
      <c r="AT56" s="607"/>
      <c r="AU56" s="607"/>
      <c r="AV56" s="607"/>
      <c r="AW56" s="607"/>
      <c r="AX56" s="607"/>
      <c r="AY56" s="607"/>
      <c r="AZ56" s="607"/>
      <c r="BA56" s="607"/>
      <c r="BB56" s="607"/>
      <c r="BC56" s="608"/>
    </row>
    <row r="57" spans="1:55" s="53" customFormat="1" ht="13.5" customHeight="1">
      <c r="A57" s="53">
        <v>49</v>
      </c>
      <c r="C57" s="54"/>
      <c r="D57" s="539">
        <f>IF(ISNA(VLOOKUP(A14,入力シート!$B$108:$L$117,3,FALSE)),"",VLOOKUP(A14,入力シート!$B$108:$L$117,3,FALSE))</f>
        <v>0</v>
      </c>
      <c r="E57" s="539"/>
      <c r="F57" s="539"/>
      <c r="G57" s="539"/>
      <c r="H57" s="539"/>
      <c r="I57" s="539"/>
      <c r="J57" s="539"/>
      <c r="K57" s="539"/>
      <c r="L57" s="540"/>
      <c r="M57" s="534" t="str">
        <f>IF(VLOOKUP(A14,入力シート!$B$108:$AL$117,33,FALSE)="","",VLOOKUP(A14,入力シート!$B$108:$AL$117,33,FALSE))</f>
        <v/>
      </c>
      <c r="N57" s="535"/>
      <c r="O57" s="535"/>
      <c r="P57" s="536"/>
      <c r="Q57" s="541">
        <f>IF(ISNA(VLOOKUP(A14,入力シート!$B$108:$AL$117,33,FALSE)),"",VLOOKUP(A14,入力シート!$B$108:$AL$117,33,FALSE))</f>
        <v>0</v>
      </c>
      <c r="R57" s="542"/>
      <c r="S57" s="542"/>
      <c r="T57" s="542"/>
      <c r="U57" s="542"/>
      <c r="V57" s="542"/>
      <c r="W57" s="56" t="str">
        <f>IF(X57="","","×")</f>
        <v/>
      </c>
      <c r="X57" s="543" t="str">
        <f>IF(M57="","","一式")</f>
        <v/>
      </c>
      <c r="Y57" s="544"/>
      <c r="Z57" s="534" t="str">
        <f>IF(W57="","",IF(($M$117-(SUM(入力シート!$AS$161:$AV$180,入力シート!$AS$185:$AV$194)))&gt;(入力シート!$T$12/入力シート!$BC$15),入力シート!$T$12*(入力シート!AH113/($M$117-(SUM(入力シート!$AS$161:$AV$180,入力シート!$AS$185:$AV$194)))),入力シート!AH113*入力シート!$BC$15))</f>
        <v/>
      </c>
      <c r="AA57" s="535"/>
      <c r="AB57" s="535"/>
      <c r="AC57" s="536"/>
      <c r="AD57" s="534" t="str">
        <f t="shared" si="7"/>
        <v/>
      </c>
      <c r="AE57" s="535"/>
      <c r="AF57" s="535"/>
      <c r="AG57" s="536"/>
      <c r="AH57" s="751"/>
      <c r="AI57" s="752"/>
      <c r="AJ57" s="752"/>
      <c r="AK57" s="753"/>
      <c r="AL57" s="726"/>
      <c r="AM57" s="727"/>
      <c r="AN57" s="606" t="str">
        <f>IF(M57="","",(VLOOKUP(A14,入力シート!$B$108:$AB$117,12,0)))</f>
        <v/>
      </c>
      <c r="AO57" s="607"/>
      <c r="AP57" s="607"/>
      <c r="AQ57" s="607"/>
      <c r="AR57" s="607"/>
      <c r="AS57" s="607"/>
      <c r="AT57" s="607"/>
      <c r="AU57" s="607"/>
      <c r="AV57" s="607"/>
      <c r="AW57" s="607"/>
      <c r="AX57" s="607"/>
      <c r="AY57" s="607"/>
      <c r="AZ57" s="607"/>
      <c r="BA57" s="607"/>
      <c r="BB57" s="607"/>
      <c r="BC57" s="608"/>
    </row>
    <row r="58" spans="1:55" s="53" customFormat="1" ht="13.5" customHeight="1">
      <c r="A58" s="53">
        <v>50</v>
      </c>
      <c r="C58" s="55"/>
      <c r="D58" s="539">
        <f>IF(ISNA(VLOOKUP(A15,入力シート!$B$108:$L$117,3,FALSE)),"",VLOOKUP(A15,入力シート!$B$108:$L$117,3,FALSE))</f>
        <v>0</v>
      </c>
      <c r="E58" s="539"/>
      <c r="F58" s="539"/>
      <c r="G58" s="539"/>
      <c r="H58" s="539"/>
      <c r="I58" s="539"/>
      <c r="J58" s="539"/>
      <c r="K58" s="539"/>
      <c r="L58" s="540"/>
      <c r="M58" s="534" t="str">
        <f>IF(VLOOKUP(A15,入力シート!$B$108:$AL$117,33,FALSE)="","",VLOOKUP(A15,入力シート!$B$108:$AL$117,33,FALSE))</f>
        <v/>
      </c>
      <c r="N58" s="535"/>
      <c r="O58" s="535"/>
      <c r="P58" s="536"/>
      <c r="Q58" s="541">
        <f>IF(ISNA(VLOOKUP(A15,入力シート!$B$108:$AL$117,33,FALSE)),"",VLOOKUP(A15,入力シート!$B$108:$AL$117,33,FALSE))</f>
        <v>0</v>
      </c>
      <c r="R58" s="542"/>
      <c r="S58" s="542"/>
      <c r="T58" s="542"/>
      <c r="U58" s="542"/>
      <c r="V58" s="542"/>
      <c r="W58" s="56" t="str">
        <f>IF(X58="","","×")</f>
        <v/>
      </c>
      <c r="X58" s="543" t="str">
        <f>IF(M58="","","一式")</f>
        <v/>
      </c>
      <c r="Y58" s="544"/>
      <c r="Z58" s="534" t="str">
        <f>IF(W58="","",IF(($M$117-(SUM(入力シート!$AS$161:$AV$180,入力シート!$AS$185:$AV$194)))&gt;(入力シート!$T$12/入力シート!$BC$15),入力シート!$T$12*(入力シート!AH114/($M$117-(SUM(入力シート!$AS$161:$AV$180,入力シート!$AS$185:$AV$194)))),入力シート!AH114*入力シート!$BC$15))</f>
        <v/>
      </c>
      <c r="AA58" s="535"/>
      <c r="AB58" s="535"/>
      <c r="AC58" s="536"/>
      <c r="AD58" s="534" t="str">
        <f t="shared" si="7"/>
        <v/>
      </c>
      <c r="AE58" s="535"/>
      <c r="AF58" s="535"/>
      <c r="AG58" s="536"/>
      <c r="AH58" s="751"/>
      <c r="AI58" s="752"/>
      <c r="AJ58" s="752"/>
      <c r="AK58" s="753"/>
      <c r="AL58" s="726"/>
      <c r="AM58" s="727"/>
      <c r="AN58" s="606" t="str">
        <f>IF(M58="","",(VLOOKUP(A15,入力シート!$B$108:$AB$117,12,0)))</f>
        <v/>
      </c>
      <c r="AO58" s="607"/>
      <c r="AP58" s="607"/>
      <c r="AQ58" s="607"/>
      <c r="AR58" s="607"/>
      <c r="AS58" s="607"/>
      <c r="AT58" s="607"/>
      <c r="AU58" s="607"/>
      <c r="AV58" s="607"/>
      <c r="AW58" s="607"/>
      <c r="AX58" s="607"/>
      <c r="AY58" s="607"/>
      <c r="AZ58" s="607"/>
      <c r="BA58" s="607"/>
      <c r="BB58" s="607"/>
      <c r="BC58" s="608"/>
    </row>
    <row r="59" spans="1:55" s="53" customFormat="1" ht="13.5" customHeight="1">
      <c r="A59" s="53">
        <v>51</v>
      </c>
      <c r="C59" s="55"/>
      <c r="D59" s="539">
        <f>IF(ISNA(VLOOKUP(A16,入力シート!$B$108:$L$117,3,FALSE)),"",VLOOKUP(A16,入力シート!$B$108:$L$117,3,FALSE))</f>
        <v>0</v>
      </c>
      <c r="E59" s="539"/>
      <c r="F59" s="539"/>
      <c r="G59" s="539"/>
      <c r="H59" s="539"/>
      <c r="I59" s="539"/>
      <c r="J59" s="539"/>
      <c r="K59" s="539"/>
      <c r="L59" s="540"/>
      <c r="M59" s="534" t="str">
        <f>IF(VLOOKUP(A16,入力シート!$B$108:$AL$117,33,FALSE)="","",VLOOKUP(A16,入力シート!$B$108:$AL$117,33,FALSE))</f>
        <v/>
      </c>
      <c r="N59" s="535"/>
      <c r="O59" s="535"/>
      <c r="P59" s="536"/>
      <c r="Q59" s="541">
        <f>IF(ISNA(VLOOKUP(A16,入力シート!$B$108:$AL$117,33,FALSE)),"",VLOOKUP(A16,入力シート!$B$108:$AL$117,33,FALSE))</f>
        <v>0</v>
      </c>
      <c r="R59" s="542"/>
      <c r="S59" s="542"/>
      <c r="T59" s="542"/>
      <c r="U59" s="542"/>
      <c r="V59" s="542"/>
      <c r="W59" s="56" t="str">
        <f t="shared" ref="W59" si="10">IF(X59="","","×")</f>
        <v/>
      </c>
      <c r="X59" s="543" t="str">
        <f t="shared" ref="X59" si="11">IF(M59="","","一式")</f>
        <v/>
      </c>
      <c r="Y59" s="544"/>
      <c r="Z59" s="534" t="str">
        <f>IF(W59="","",IF(($M$117-(SUM(入力シート!$AS$161:$AV$180,入力シート!$AS$185:$AV$194)))&gt;(入力シート!$T$12/入力シート!$BC$15),入力シート!$T$12*(入力シート!AH115/($M$117-(SUM(入力シート!$AS$161:$AV$180,入力シート!$AS$185:$AV$194)))),入力シート!AH115*入力シート!$BC$15))</f>
        <v/>
      </c>
      <c r="AA59" s="535"/>
      <c r="AB59" s="535"/>
      <c r="AC59" s="536"/>
      <c r="AD59" s="534" t="str">
        <f t="shared" si="7"/>
        <v/>
      </c>
      <c r="AE59" s="535"/>
      <c r="AF59" s="535"/>
      <c r="AG59" s="536"/>
      <c r="AH59" s="751"/>
      <c r="AI59" s="752"/>
      <c r="AJ59" s="752"/>
      <c r="AK59" s="753"/>
      <c r="AL59" s="726"/>
      <c r="AM59" s="727"/>
      <c r="AN59" s="606" t="str">
        <f>IF(M59="","",(VLOOKUP(A16,入力シート!$B$108:$AB$117,12,0)))</f>
        <v/>
      </c>
      <c r="AO59" s="607"/>
      <c r="AP59" s="607"/>
      <c r="AQ59" s="607"/>
      <c r="AR59" s="607"/>
      <c r="AS59" s="607"/>
      <c r="AT59" s="607"/>
      <c r="AU59" s="607"/>
      <c r="AV59" s="607"/>
      <c r="AW59" s="607"/>
      <c r="AX59" s="607"/>
      <c r="AY59" s="607"/>
      <c r="AZ59" s="607"/>
      <c r="BA59" s="607"/>
      <c r="BB59" s="607"/>
      <c r="BC59" s="608"/>
    </row>
    <row r="60" spans="1:55" s="53" customFormat="1" ht="13.5" customHeight="1">
      <c r="A60" s="53">
        <v>52</v>
      </c>
      <c r="C60" s="54"/>
      <c r="D60" s="539">
        <f>IF(ISNA(VLOOKUP(A17,入力シート!$B$108:$L$117,3,FALSE)),"",VLOOKUP(A17,入力シート!$B$108:$L$117,3,FALSE))</f>
        <v>0</v>
      </c>
      <c r="E60" s="539"/>
      <c r="F60" s="539"/>
      <c r="G60" s="539"/>
      <c r="H60" s="539"/>
      <c r="I60" s="539"/>
      <c r="J60" s="539"/>
      <c r="K60" s="539"/>
      <c r="L60" s="540"/>
      <c r="M60" s="534" t="str">
        <f>IF(VLOOKUP(A17,入力シート!$B$108:$AL$117,33,FALSE)="","",VLOOKUP(A17,入力シート!$B$108:$AL$117,33,FALSE))</f>
        <v/>
      </c>
      <c r="N60" s="535"/>
      <c r="O60" s="535"/>
      <c r="P60" s="536"/>
      <c r="Q60" s="541">
        <f>IF(ISNA(VLOOKUP(A17,入力シート!$B$108:$AL$117,33,FALSE)),"",VLOOKUP(A17,入力シート!$B$108:$AL$117,33,FALSE))</f>
        <v>0</v>
      </c>
      <c r="R60" s="542"/>
      <c r="S60" s="542"/>
      <c r="T60" s="542"/>
      <c r="U60" s="542"/>
      <c r="V60" s="542"/>
      <c r="W60" s="56" t="str">
        <f>IF(X60="","","×")</f>
        <v/>
      </c>
      <c r="X60" s="543" t="str">
        <f>IF(M60="","","一式")</f>
        <v/>
      </c>
      <c r="Y60" s="544"/>
      <c r="Z60" s="534" t="str">
        <f>IF(W60="","",IF(($M$117-(SUM(入力シート!$AS$161:$AV$180,入力シート!$AS$185:$AV$194)))&gt;(入力シート!$T$12/入力シート!$BC$15),入力シート!$T$12*(入力シート!AH116/($M$117-(SUM(入力シート!$AS$161:$AV$180,入力シート!$AS$185:$AV$194)))),入力シート!AH116*入力シート!$BC$15))</f>
        <v/>
      </c>
      <c r="AA60" s="535"/>
      <c r="AB60" s="535"/>
      <c r="AC60" s="536"/>
      <c r="AD60" s="534" t="str">
        <f t="shared" si="7"/>
        <v/>
      </c>
      <c r="AE60" s="535"/>
      <c r="AF60" s="535"/>
      <c r="AG60" s="536"/>
      <c r="AH60" s="751"/>
      <c r="AI60" s="752"/>
      <c r="AJ60" s="752"/>
      <c r="AK60" s="753"/>
      <c r="AL60" s="726"/>
      <c r="AM60" s="727"/>
      <c r="AN60" s="606" t="str">
        <f>IF(M60="","",(VLOOKUP(A17,入力シート!$B$108:$AB$117,12,0)))</f>
        <v/>
      </c>
      <c r="AO60" s="607"/>
      <c r="AP60" s="607"/>
      <c r="AQ60" s="607"/>
      <c r="AR60" s="607"/>
      <c r="AS60" s="607"/>
      <c r="AT60" s="607"/>
      <c r="AU60" s="607"/>
      <c r="AV60" s="607"/>
      <c r="AW60" s="607"/>
      <c r="AX60" s="607"/>
      <c r="AY60" s="607"/>
      <c r="AZ60" s="607"/>
      <c r="BA60" s="607"/>
      <c r="BB60" s="607"/>
      <c r="BC60" s="608"/>
    </row>
    <row r="61" spans="1:55" s="53" customFormat="1" ht="13.5" customHeight="1">
      <c r="A61" s="53">
        <v>53</v>
      </c>
      <c r="C61" s="54"/>
      <c r="D61" s="539">
        <f>IF(ISNA(VLOOKUP(A18,入力シート!$B$108:$L$117,3,FALSE)),"",VLOOKUP(A18,入力シート!$B$108:$L$117,3,FALSE))</f>
        <v>0</v>
      </c>
      <c r="E61" s="539"/>
      <c r="F61" s="539"/>
      <c r="G61" s="539"/>
      <c r="H61" s="539"/>
      <c r="I61" s="539"/>
      <c r="J61" s="539"/>
      <c r="K61" s="539"/>
      <c r="L61" s="540"/>
      <c r="M61" s="534" t="str">
        <f>IF(VLOOKUP(A18,入力シート!$B$108:$AL$117,33,FALSE)="","",VLOOKUP(A18,入力シート!$B$108:$AL$117,33,FALSE))</f>
        <v/>
      </c>
      <c r="N61" s="535"/>
      <c r="O61" s="535"/>
      <c r="P61" s="536"/>
      <c r="Q61" s="541">
        <f>IF(ISNA(VLOOKUP(A18,入力シート!$B$108:$AL$117,33,FALSE)),"",VLOOKUP(A18,入力シート!$B$108:$AL$117,33,FALSE))</f>
        <v>0</v>
      </c>
      <c r="R61" s="542"/>
      <c r="S61" s="542"/>
      <c r="T61" s="542"/>
      <c r="U61" s="542"/>
      <c r="V61" s="542"/>
      <c r="W61" s="56" t="str">
        <f t="shared" si="4"/>
        <v/>
      </c>
      <c r="X61" s="543" t="str">
        <f t="shared" ref="X61" si="12">IF(M61="","","一式")</f>
        <v/>
      </c>
      <c r="Y61" s="544"/>
      <c r="Z61" s="534" t="str">
        <f>IF(W61="","",IF(($M$117-(SUM(入力シート!$AS$161:$AV$180,入力シート!$AS$185:$AV$194)))&gt;(入力シート!$T$12/入力シート!$BC$15),入力シート!$T$12*(入力シート!AH117/($M$117-(SUM(入力シート!$AS$161:$AV$180,入力シート!$AS$185:$AV$194)))),入力シート!AH117*入力シート!$BC$15))</f>
        <v/>
      </c>
      <c r="AA61" s="535"/>
      <c r="AB61" s="535"/>
      <c r="AC61" s="536"/>
      <c r="AD61" s="534" t="str">
        <f t="shared" si="7"/>
        <v/>
      </c>
      <c r="AE61" s="535"/>
      <c r="AF61" s="535"/>
      <c r="AG61" s="536"/>
      <c r="AH61" s="751"/>
      <c r="AI61" s="752"/>
      <c r="AJ61" s="752"/>
      <c r="AK61" s="753"/>
      <c r="AL61" s="728"/>
      <c r="AM61" s="729"/>
      <c r="AN61" s="606" t="str">
        <f>IF(M61="","",(VLOOKUP(A18,入力シート!$B$108:$AB$117,12,0)))</f>
        <v/>
      </c>
      <c r="AO61" s="607"/>
      <c r="AP61" s="607"/>
      <c r="AQ61" s="607"/>
      <c r="AR61" s="607"/>
      <c r="AS61" s="607"/>
      <c r="AT61" s="607"/>
      <c r="AU61" s="607"/>
      <c r="AV61" s="607"/>
      <c r="AW61" s="607"/>
      <c r="AX61" s="607"/>
      <c r="AY61" s="607"/>
      <c r="AZ61" s="607"/>
      <c r="BA61" s="607"/>
      <c r="BB61" s="607"/>
      <c r="BC61" s="608"/>
    </row>
    <row r="62" spans="1:55" s="53" customFormat="1" ht="13.5" customHeight="1">
      <c r="A62" s="53">
        <v>54</v>
      </c>
      <c r="C62" s="54"/>
      <c r="D62" s="662" t="s">
        <v>286</v>
      </c>
      <c r="E62" s="662"/>
      <c r="F62" s="662"/>
      <c r="G62" s="662"/>
      <c r="H62" s="662"/>
      <c r="I62" s="662"/>
      <c r="J62" s="662"/>
      <c r="K62" s="662"/>
      <c r="L62" s="663"/>
      <c r="M62" s="534"/>
      <c r="N62" s="535"/>
      <c r="O62" s="535"/>
      <c r="P62" s="536"/>
      <c r="Q62" s="541"/>
      <c r="R62" s="542"/>
      <c r="S62" s="542"/>
      <c r="T62" s="542"/>
      <c r="U62" s="542"/>
      <c r="V62" s="542"/>
      <c r="W62" s="56"/>
      <c r="X62" s="543"/>
      <c r="Y62" s="544"/>
      <c r="Z62" s="534"/>
      <c r="AA62" s="535"/>
      <c r="AB62" s="535"/>
      <c r="AC62" s="536"/>
      <c r="AD62" s="534"/>
      <c r="AE62" s="535"/>
      <c r="AF62" s="535"/>
      <c r="AG62" s="536"/>
      <c r="AH62" s="751"/>
      <c r="AI62" s="752"/>
      <c r="AJ62" s="752"/>
      <c r="AK62" s="752"/>
      <c r="AL62" s="61"/>
      <c r="AM62" s="61"/>
      <c r="AN62" s="721"/>
      <c r="AO62" s="722"/>
      <c r="AP62" s="722"/>
      <c r="AQ62" s="722"/>
      <c r="AR62" s="722"/>
      <c r="AS62" s="722"/>
      <c r="AT62" s="722"/>
      <c r="AU62" s="722"/>
      <c r="AV62" s="722"/>
      <c r="AW62" s="722"/>
      <c r="AX62" s="722"/>
      <c r="AY62" s="722"/>
      <c r="AZ62" s="722"/>
      <c r="BA62" s="722"/>
      <c r="BB62" s="722"/>
      <c r="BC62" s="723"/>
    </row>
    <row r="63" spans="1:55" s="53" customFormat="1" ht="13.5" customHeight="1">
      <c r="A63" s="53">
        <v>55</v>
      </c>
      <c r="C63" s="54"/>
      <c r="D63" s="539">
        <f>IF(ISNA(VLOOKUP(A9,入力シート!$B$121:$AG$140,3,FALSE)),"",VLOOKUP(A9,入力シート!$B$121:$AG$140,3,FALSE))</f>
        <v>0</v>
      </c>
      <c r="E63" s="539"/>
      <c r="F63" s="539"/>
      <c r="G63" s="539"/>
      <c r="H63" s="539"/>
      <c r="I63" s="539"/>
      <c r="J63" s="539"/>
      <c r="K63" s="539"/>
      <c r="L63" s="540"/>
      <c r="M63" s="534" t="str">
        <f>IF(VLOOKUP(A9,入力シート!$B$121:$AG$140,20,FALSE)="","",VLOOKUP(A9,入力シート!$B$121:$AG$140,20,FALSE))</f>
        <v/>
      </c>
      <c r="N63" s="535"/>
      <c r="O63" s="535"/>
      <c r="P63" s="536"/>
      <c r="Q63" s="541">
        <f>IF(ISNA(VLOOKUP(A9,入力シート!$B$121:$AG$140,25,FALSE)),"",VLOOKUP(A9,入力シート!$B$121:$AG$140,20,FALSE))</f>
        <v>0</v>
      </c>
      <c r="R63" s="542"/>
      <c r="S63" s="542"/>
      <c r="T63" s="542"/>
      <c r="U63" s="542"/>
      <c r="V63" s="542"/>
      <c r="W63" s="56" t="str">
        <f t="shared" ref="W63:W82" si="13">IF(X63="","","×")</f>
        <v/>
      </c>
      <c r="X63" s="543" t="str">
        <f t="shared" si="5"/>
        <v/>
      </c>
      <c r="Y63" s="544"/>
      <c r="Z63" s="534" t="str">
        <f>IF(W63="","",IF(($M$117-(SUM(入力シート!$AS$161:$AV$180,入力シート!$AS$185:$AV$194)))&gt;(入力シート!$T$12/入力シート!$BC$15),入力シート!$T$12*(入力シート!U121/($M$117-(SUM(入力シート!$AS$161:$AV$180,入力シート!$AS$185:$AV$194)))),入力シート!U121*入力シート!$BC$15))</f>
        <v/>
      </c>
      <c r="AA63" s="535"/>
      <c r="AB63" s="535"/>
      <c r="AC63" s="536"/>
      <c r="AD63" s="534" t="str">
        <f>IFERROR(M63-Z63,"")</f>
        <v/>
      </c>
      <c r="AE63" s="535"/>
      <c r="AF63" s="535"/>
      <c r="AG63" s="536"/>
      <c r="AH63" s="751"/>
      <c r="AI63" s="752"/>
      <c r="AJ63" s="752"/>
      <c r="AK63" s="753"/>
      <c r="AL63" s="724" t="s">
        <v>287</v>
      </c>
      <c r="AM63" s="725"/>
      <c r="AN63" s="537" t="str">
        <f>IF(M63="","",(VLOOKUP(A9,入力シート!$B$121:$AG$140,12,0)))</f>
        <v/>
      </c>
      <c r="AO63" s="537"/>
      <c r="AP63" s="537"/>
      <c r="AQ63" s="537"/>
      <c r="AR63" s="537"/>
      <c r="AS63" s="537"/>
      <c r="AT63" s="537"/>
      <c r="AU63" s="537"/>
      <c r="AV63" s="537"/>
      <c r="AW63" s="537"/>
      <c r="AX63" s="537"/>
      <c r="AY63" s="537"/>
      <c r="AZ63" s="537"/>
      <c r="BA63" s="537"/>
      <c r="BB63" s="537"/>
      <c r="BC63" s="538"/>
    </row>
    <row r="64" spans="1:55" s="53" customFormat="1" ht="13.5" customHeight="1">
      <c r="A64" s="53">
        <v>56</v>
      </c>
      <c r="C64" s="54"/>
      <c r="D64" s="539">
        <f>IF(ISNA(VLOOKUP(A10,入力シート!$B$121:$AG$140,3,FALSE)),"",VLOOKUP(A10,入力シート!$B$121:$AG$140,3,FALSE))</f>
        <v>0</v>
      </c>
      <c r="E64" s="539"/>
      <c r="F64" s="539"/>
      <c r="G64" s="539"/>
      <c r="H64" s="539"/>
      <c r="I64" s="539"/>
      <c r="J64" s="539"/>
      <c r="K64" s="539"/>
      <c r="L64" s="540"/>
      <c r="M64" s="534" t="str">
        <f>IF(VLOOKUP(A10,入力シート!$B$121:$AG$140,20,FALSE)="","",VLOOKUP(A10,入力シート!$B$121:$AG$140,20,FALSE))</f>
        <v/>
      </c>
      <c r="N64" s="535"/>
      <c r="O64" s="535"/>
      <c r="P64" s="536"/>
      <c r="Q64" s="541">
        <f>IF(ISNA(VLOOKUP(A10,入力シート!$B$121:$AG$140,25,FALSE)),"",VLOOKUP(A10,入力シート!$B$121:$AG$140,20,FALSE))</f>
        <v>0</v>
      </c>
      <c r="R64" s="542"/>
      <c r="S64" s="542"/>
      <c r="T64" s="542"/>
      <c r="U64" s="542"/>
      <c r="V64" s="542"/>
      <c r="W64" s="56" t="str">
        <f t="shared" si="13"/>
        <v/>
      </c>
      <c r="X64" s="543" t="str">
        <f t="shared" si="5"/>
        <v/>
      </c>
      <c r="Y64" s="544"/>
      <c r="Z64" s="534" t="str">
        <f>IF(W64="","",IF(($M$117-(SUM(入力シート!$AS$161:$AV$180,入力シート!$AS$185:$AV$194)))&gt;(入力シート!$T$12/入力シート!$BC$15),入力シート!$T$12*(入力シート!U122/($M$117-(SUM(入力シート!$AS$161:$AV$180,入力シート!$AS$185:$AV$194)))),入力シート!U122*入力シート!$BC$15))</f>
        <v/>
      </c>
      <c r="AA64" s="535"/>
      <c r="AB64" s="535"/>
      <c r="AC64" s="536"/>
      <c r="AD64" s="534" t="str">
        <f t="shared" si="6"/>
        <v/>
      </c>
      <c r="AE64" s="535"/>
      <c r="AF64" s="535"/>
      <c r="AG64" s="536"/>
      <c r="AH64" s="751"/>
      <c r="AI64" s="752"/>
      <c r="AJ64" s="752"/>
      <c r="AK64" s="753"/>
      <c r="AL64" s="726"/>
      <c r="AM64" s="727"/>
      <c r="AN64" s="537" t="str">
        <f>IF(M64="","",(VLOOKUP(A10,入力シート!$B$121:$AG$140,12,0)))</f>
        <v/>
      </c>
      <c r="AO64" s="537"/>
      <c r="AP64" s="537"/>
      <c r="AQ64" s="537"/>
      <c r="AR64" s="537"/>
      <c r="AS64" s="537"/>
      <c r="AT64" s="537"/>
      <c r="AU64" s="537"/>
      <c r="AV64" s="537"/>
      <c r="AW64" s="537"/>
      <c r="AX64" s="537"/>
      <c r="AY64" s="537"/>
      <c r="AZ64" s="537"/>
      <c r="BA64" s="537"/>
      <c r="BB64" s="537"/>
      <c r="BC64" s="538"/>
    </row>
    <row r="65" spans="3:55" s="53" customFormat="1" ht="13.5" customHeight="1">
      <c r="C65" s="54"/>
      <c r="D65" s="539">
        <f>IF(ISNA(VLOOKUP(A11,入力シート!$B$121:$AG$140,3,FALSE)),"",VLOOKUP(A11,入力シート!$B$121:$AG$140,3,FALSE))</f>
        <v>0</v>
      </c>
      <c r="E65" s="539"/>
      <c r="F65" s="539"/>
      <c r="G65" s="539"/>
      <c r="H65" s="539"/>
      <c r="I65" s="539"/>
      <c r="J65" s="539"/>
      <c r="K65" s="539"/>
      <c r="L65" s="540"/>
      <c r="M65" s="534" t="str">
        <f>IF(VLOOKUP(A11,入力シート!$B$121:$AG$140,20,FALSE)="","",VLOOKUP(A11,入力シート!$B$121:$AG$140,20,FALSE))</f>
        <v/>
      </c>
      <c r="N65" s="535"/>
      <c r="O65" s="535"/>
      <c r="P65" s="536"/>
      <c r="Q65" s="541">
        <f>IF(ISNA(VLOOKUP(A11,入力シート!$B$121:$AG$140,25,FALSE)),"",VLOOKUP(A11,入力シート!$B$121:$AG$140,20,FALSE))</f>
        <v>0</v>
      </c>
      <c r="R65" s="542"/>
      <c r="S65" s="542"/>
      <c r="T65" s="542"/>
      <c r="U65" s="542"/>
      <c r="V65" s="542"/>
      <c r="W65" s="56" t="str">
        <f t="shared" si="13"/>
        <v/>
      </c>
      <c r="X65" s="543" t="str">
        <f t="shared" ref="X65:X82" si="14">IF(M65="","","一式")</f>
        <v/>
      </c>
      <c r="Y65" s="544"/>
      <c r="Z65" s="534" t="str">
        <f>IF(W65="","",IF(($M$117-(SUM(入力シート!$AS$161:$AV$180,入力シート!$AS$185:$AV$194)))&gt;(入力シート!$T$12/入力シート!$BC$15),入力シート!$T$12*(入力シート!U123/($M$117-(SUM(入力シート!$AS$161:$AV$180,入力シート!$AS$185:$AV$194)))),入力シート!U123*入力シート!$BC$15))</f>
        <v/>
      </c>
      <c r="AA65" s="535"/>
      <c r="AB65" s="535"/>
      <c r="AC65" s="536"/>
      <c r="AD65" s="534" t="str">
        <f t="shared" si="6"/>
        <v/>
      </c>
      <c r="AE65" s="535"/>
      <c r="AF65" s="535"/>
      <c r="AG65" s="536"/>
      <c r="AH65" s="751"/>
      <c r="AI65" s="752"/>
      <c r="AJ65" s="752"/>
      <c r="AK65" s="753"/>
      <c r="AL65" s="726"/>
      <c r="AM65" s="727"/>
      <c r="AN65" s="537" t="str">
        <f>IF(M65="","",(VLOOKUP(A11,入力シート!$B$121:$AG$140,12,0)))</f>
        <v/>
      </c>
      <c r="AO65" s="537"/>
      <c r="AP65" s="537"/>
      <c r="AQ65" s="537"/>
      <c r="AR65" s="537"/>
      <c r="AS65" s="537"/>
      <c r="AT65" s="537"/>
      <c r="AU65" s="537"/>
      <c r="AV65" s="537"/>
      <c r="AW65" s="537"/>
      <c r="AX65" s="537"/>
      <c r="AY65" s="537"/>
      <c r="AZ65" s="537"/>
      <c r="BA65" s="537"/>
      <c r="BB65" s="537"/>
      <c r="BC65" s="538"/>
    </row>
    <row r="66" spans="3:55" s="53" customFormat="1" ht="13.5" customHeight="1">
      <c r="C66" s="54"/>
      <c r="D66" s="539">
        <f>IF(ISNA(VLOOKUP(A12,入力シート!$B$121:$AG$140,3,FALSE)),"",VLOOKUP(A12,入力シート!$B$121:$AG$140,3,FALSE))</f>
        <v>0</v>
      </c>
      <c r="E66" s="539"/>
      <c r="F66" s="539"/>
      <c r="G66" s="539"/>
      <c r="H66" s="539"/>
      <c r="I66" s="539"/>
      <c r="J66" s="539"/>
      <c r="K66" s="539"/>
      <c r="L66" s="540"/>
      <c r="M66" s="534" t="str">
        <f>IF(VLOOKUP(A12,入力シート!$B$121:$AG$140,20,FALSE)="","",VLOOKUP(A12,入力シート!$B$121:$AG$140,20,FALSE))</f>
        <v/>
      </c>
      <c r="N66" s="535"/>
      <c r="O66" s="535"/>
      <c r="P66" s="536"/>
      <c r="Q66" s="541">
        <f>IF(ISNA(VLOOKUP(A12,入力シート!$B$121:$AG$140,25,FALSE)),"",VLOOKUP(A12,入力シート!$B$121:$AG$140,20,FALSE))</f>
        <v>0</v>
      </c>
      <c r="R66" s="542"/>
      <c r="S66" s="542"/>
      <c r="T66" s="542"/>
      <c r="U66" s="542"/>
      <c r="V66" s="542"/>
      <c r="W66" s="56" t="str">
        <f t="shared" si="13"/>
        <v/>
      </c>
      <c r="X66" s="543" t="str">
        <f t="shared" si="14"/>
        <v/>
      </c>
      <c r="Y66" s="544"/>
      <c r="Z66" s="534" t="str">
        <f>IF(W66="","",IF(($M$117-(SUM(入力シート!$AS$161:$AV$180,入力シート!$AS$185:$AV$194)))&gt;(入力シート!$T$12/入力シート!$BC$15),入力シート!$T$12*(入力シート!U124/($M$117-(SUM(入力シート!$AS$161:$AV$180,入力シート!$AS$185:$AV$194)))),入力シート!U124*入力シート!$BC$15))</f>
        <v/>
      </c>
      <c r="AA66" s="535"/>
      <c r="AB66" s="535"/>
      <c r="AC66" s="536"/>
      <c r="AD66" s="534" t="str">
        <f t="shared" ref="AD66:AD82" si="15">IFERROR(M66-Z66,"")</f>
        <v/>
      </c>
      <c r="AE66" s="535"/>
      <c r="AF66" s="535"/>
      <c r="AG66" s="536"/>
      <c r="AH66" s="751"/>
      <c r="AI66" s="752"/>
      <c r="AJ66" s="752"/>
      <c r="AK66" s="753"/>
      <c r="AL66" s="726"/>
      <c r="AM66" s="727"/>
      <c r="AN66" s="537" t="str">
        <f>IF(M66="","",(VLOOKUP(A12,入力シート!$B$121:$AG$140,12,0)))</f>
        <v/>
      </c>
      <c r="AO66" s="537"/>
      <c r="AP66" s="537"/>
      <c r="AQ66" s="537"/>
      <c r="AR66" s="537"/>
      <c r="AS66" s="537"/>
      <c r="AT66" s="537"/>
      <c r="AU66" s="537"/>
      <c r="AV66" s="537"/>
      <c r="AW66" s="537"/>
      <c r="AX66" s="537"/>
      <c r="AY66" s="537"/>
      <c r="AZ66" s="537"/>
      <c r="BA66" s="537"/>
      <c r="BB66" s="537"/>
      <c r="BC66" s="538"/>
    </row>
    <row r="67" spans="3:55" s="53" customFormat="1" ht="13.5" customHeight="1">
      <c r="C67" s="54"/>
      <c r="D67" s="539">
        <f>IF(ISNA(VLOOKUP(A13,入力シート!$B$121:$AG$140,3,FALSE)),"",VLOOKUP(A13,入力シート!$B$121:$AG$140,3,FALSE))</f>
        <v>0</v>
      </c>
      <c r="E67" s="539"/>
      <c r="F67" s="539"/>
      <c r="G67" s="539"/>
      <c r="H67" s="539"/>
      <c r="I67" s="539"/>
      <c r="J67" s="539"/>
      <c r="K67" s="539"/>
      <c r="L67" s="540"/>
      <c r="M67" s="534" t="str">
        <f>IF(VLOOKUP(A13,入力シート!$B$121:$AG$140,20,FALSE)="","",VLOOKUP(A13,入力シート!$B$121:$AG$140,20,FALSE))</f>
        <v/>
      </c>
      <c r="N67" s="535"/>
      <c r="O67" s="535"/>
      <c r="P67" s="536"/>
      <c r="Q67" s="541">
        <f>IF(ISNA(VLOOKUP(A13,入力シート!$B$121:$AG$140,25,FALSE)),"",VLOOKUP(A13,入力シート!$B$121:$AG$140,20,FALSE))</f>
        <v>0</v>
      </c>
      <c r="R67" s="542"/>
      <c r="S67" s="542"/>
      <c r="T67" s="542"/>
      <c r="U67" s="542"/>
      <c r="V67" s="542"/>
      <c r="W67" s="56" t="str">
        <f t="shared" si="13"/>
        <v/>
      </c>
      <c r="X67" s="543" t="str">
        <f t="shared" si="14"/>
        <v/>
      </c>
      <c r="Y67" s="544"/>
      <c r="Z67" s="534" t="str">
        <f>IF(W67="","",IF(($M$117-(SUM(入力シート!$AS$161:$AV$180,入力シート!$AS$185:$AV$194)))&gt;(入力シート!$T$12/入力シート!$BC$15),入力シート!$T$12*(入力シート!U125/($M$117-(SUM(入力シート!$AS$161:$AV$180,入力シート!$AS$185:$AV$194)))),入力シート!U125*入力シート!$BC$15))</f>
        <v/>
      </c>
      <c r="AA67" s="535"/>
      <c r="AB67" s="535"/>
      <c r="AC67" s="536"/>
      <c r="AD67" s="534" t="str">
        <f t="shared" si="15"/>
        <v/>
      </c>
      <c r="AE67" s="535"/>
      <c r="AF67" s="535"/>
      <c r="AG67" s="536"/>
      <c r="AH67" s="751"/>
      <c r="AI67" s="752"/>
      <c r="AJ67" s="752"/>
      <c r="AK67" s="753"/>
      <c r="AL67" s="726"/>
      <c r="AM67" s="727"/>
      <c r="AN67" s="537" t="str">
        <f>IF(M67="","",(VLOOKUP(A13,入力シート!$B$121:$AG$140,12,0)))</f>
        <v/>
      </c>
      <c r="AO67" s="537"/>
      <c r="AP67" s="537"/>
      <c r="AQ67" s="537"/>
      <c r="AR67" s="537"/>
      <c r="AS67" s="537"/>
      <c r="AT67" s="537"/>
      <c r="AU67" s="537"/>
      <c r="AV67" s="537"/>
      <c r="AW67" s="537"/>
      <c r="AX67" s="537"/>
      <c r="AY67" s="537"/>
      <c r="AZ67" s="537"/>
      <c r="BA67" s="537"/>
      <c r="BB67" s="537"/>
      <c r="BC67" s="538"/>
    </row>
    <row r="68" spans="3:55" s="53" customFormat="1" ht="13.5" customHeight="1">
      <c r="C68" s="54"/>
      <c r="D68" s="539">
        <f>IF(ISNA(VLOOKUP(A14,入力シート!$B$121:$AG$140,3,FALSE)),"",VLOOKUP(A14,入力シート!$B$121:$AG$140,3,FALSE))</f>
        <v>0</v>
      </c>
      <c r="E68" s="539"/>
      <c r="F68" s="539"/>
      <c r="G68" s="539"/>
      <c r="H68" s="539"/>
      <c r="I68" s="539"/>
      <c r="J68" s="539"/>
      <c r="K68" s="539"/>
      <c r="L68" s="540"/>
      <c r="M68" s="534" t="str">
        <f>IF(VLOOKUP(A14,入力シート!$B$121:$AG$140,20,FALSE)="","",VLOOKUP(A14,入力シート!$B$121:$AG$140,20,FALSE))</f>
        <v/>
      </c>
      <c r="N68" s="535"/>
      <c r="O68" s="535"/>
      <c r="P68" s="536"/>
      <c r="Q68" s="541">
        <f>IF(ISNA(VLOOKUP(A14,入力シート!$B$121:$AG$140,25,FALSE)),"",VLOOKUP(A14,入力シート!$B$121:$AG$140,20,FALSE))</f>
        <v>0</v>
      </c>
      <c r="R68" s="542"/>
      <c r="S68" s="542"/>
      <c r="T68" s="542"/>
      <c r="U68" s="542"/>
      <c r="V68" s="542"/>
      <c r="W68" s="56" t="str">
        <f t="shared" si="13"/>
        <v/>
      </c>
      <c r="X68" s="543" t="str">
        <f t="shared" si="14"/>
        <v/>
      </c>
      <c r="Y68" s="544"/>
      <c r="Z68" s="534" t="str">
        <f>IF(W68="","",IF(($M$117-(SUM(入力シート!$AS$161:$AV$180,入力シート!$AS$185:$AV$194)))&gt;(入力シート!$T$12/入力シート!$BC$15),入力シート!$T$12*(入力シート!U126/($M$117-(SUM(入力シート!$AS$161:$AV$180,入力シート!$AS$185:$AV$194)))),入力シート!U126*入力シート!$BC$15))</f>
        <v/>
      </c>
      <c r="AA68" s="535"/>
      <c r="AB68" s="535"/>
      <c r="AC68" s="536"/>
      <c r="AD68" s="534" t="str">
        <f t="shared" si="15"/>
        <v/>
      </c>
      <c r="AE68" s="535"/>
      <c r="AF68" s="535"/>
      <c r="AG68" s="536"/>
      <c r="AH68" s="751"/>
      <c r="AI68" s="752"/>
      <c r="AJ68" s="752"/>
      <c r="AK68" s="753"/>
      <c r="AL68" s="726"/>
      <c r="AM68" s="727"/>
      <c r="AN68" s="537" t="str">
        <f>IF(M68="","",(VLOOKUP(A14,入力シート!$B$121:$AG$140,12,0)))</f>
        <v/>
      </c>
      <c r="AO68" s="537"/>
      <c r="AP68" s="537"/>
      <c r="AQ68" s="537"/>
      <c r="AR68" s="537"/>
      <c r="AS68" s="537"/>
      <c r="AT68" s="537"/>
      <c r="AU68" s="537"/>
      <c r="AV68" s="537"/>
      <c r="AW68" s="537"/>
      <c r="AX68" s="537"/>
      <c r="AY68" s="537"/>
      <c r="AZ68" s="537"/>
      <c r="BA68" s="537"/>
      <c r="BB68" s="537"/>
      <c r="BC68" s="538"/>
    </row>
    <row r="69" spans="3:55" s="53" customFormat="1" ht="13.5" customHeight="1">
      <c r="C69" s="54"/>
      <c r="D69" s="539">
        <f>IF(ISNA(VLOOKUP(A15,入力シート!$B$121:$AG$140,3,FALSE)),"",VLOOKUP(A15,入力シート!$B$121:$AG$140,3,FALSE))</f>
        <v>0</v>
      </c>
      <c r="E69" s="539"/>
      <c r="F69" s="539"/>
      <c r="G69" s="539"/>
      <c r="H69" s="539"/>
      <c r="I69" s="539"/>
      <c r="J69" s="539"/>
      <c r="K69" s="539"/>
      <c r="L69" s="540"/>
      <c r="M69" s="534" t="str">
        <f>IF(VLOOKUP(A15,入力シート!$B$121:$AG$140,20,FALSE)="","",VLOOKUP(A15,入力シート!$B$121:$AG$140,20,FALSE))</f>
        <v/>
      </c>
      <c r="N69" s="535"/>
      <c r="O69" s="535"/>
      <c r="P69" s="536"/>
      <c r="Q69" s="541">
        <f>IF(ISNA(VLOOKUP(A15,入力シート!$B$121:$AG$140,25,FALSE)),"",VLOOKUP(A15,入力シート!$B$121:$AG$140,20,FALSE))</f>
        <v>0</v>
      </c>
      <c r="R69" s="542"/>
      <c r="S69" s="542"/>
      <c r="T69" s="542"/>
      <c r="U69" s="542"/>
      <c r="V69" s="542"/>
      <c r="W69" s="56" t="str">
        <f t="shared" si="13"/>
        <v/>
      </c>
      <c r="X69" s="543" t="str">
        <f t="shared" si="14"/>
        <v/>
      </c>
      <c r="Y69" s="544"/>
      <c r="Z69" s="534" t="str">
        <f>IF(W69="","",IF(($M$117-(SUM(入力シート!$AS$161:$AV$180,入力シート!$AS$185:$AV$194)))&gt;(入力シート!$T$12/入力シート!$BC$15),入力シート!$T$12*(入力シート!U127/($M$117-(SUM(入力シート!$AS$161:$AV$180,入力シート!$AS$185:$AV$194)))),入力シート!U127*入力シート!$BC$15))</f>
        <v/>
      </c>
      <c r="AA69" s="535"/>
      <c r="AB69" s="535"/>
      <c r="AC69" s="536"/>
      <c r="AD69" s="534" t="str">
        <f t="shared" si="15"/>
        <v/>
      </c>
      <c r="AE69" s="535"/>
      <c r="AF69" s="535"/>
      <c r="AG69" s="536"/>
      <c r="AH69" s="751"/>
      <c r="AI69" s="752"/>
      <c r="AJ69" s="752"/>
      <c r="AK69" s="753"/>
      <c r="AL69" s="726"/>
      <c r="AM69" s="727"/>
      <c r="AN69" s="537" t="str">
        <f>IF(M69="","",(VLOOKUP(A15,入力シート!$B$121:$AG$140,12,0)))</f>
        <v/>
      </c>
      <c r="AO69" s="537"/>
      <c r="AP69" s="537"/>
      <c r="AQ69" s="537"/>
      <c r="AR69" s="537"/>
      <c r="AS69" s="537"/>
      <c r="AT69" s="537"/>
      <c r="AU69" s="537"/>
      <c r="AV69" s="537"/>
      <c r="AW69" s="537"/>
      <c r="AX69" s="537"/>
      <c r="AY69" s="537"/>
      <c r="AZ69" s="537"/>
      <c r="BA69" s="537"/>
      <c r="BB69" s="537"/>
      <c r="BC69" s="538"/>
    </row>
    <row r="70" spans="3:55" s="53" customFormat="1" ht="13.5" customHeight="1">
      <c r="C70" s="54"/>
      <c r="D70" s="539">
        <f>IF(ISNA(VLOOKUP(A16,入力シート!$B$121:$AG$140,3,FALSE)),"",VLOOKUP(A16,入力シート!$B$121:$AG$140,3,FALSE))</f>
        <v>0</v>
      </c>
      <c r="E70" s="539"/>
      <c r="F70" s="539"/>
      <c r="G70" s="539"/>
      <c r="H70" s="539"/>
      <c r="I70" s="539"/>
      <c r="J70" s="539"/>
      <c r="K70" s="539"/>
      <c r="L70" s="540"/>
      <c r="M70" s="534" t="str">
        <f>IF(VLOOKUP(A16,入力シート!$B$121:$AG$140,20,FALSE)="","",VLOOKUP(A16,入力シート!$B$121:$AG$140,20,FALSE))</f>
        <v/>
      </c>
      <c r="N70" s="535"/>
      <c r="O70" s="535"/>
      <c r="P70" s="536"/>
      <c r="Q70" s="541">
        <f>IF(ISNA(VLOOKUP(A16,入力シート!$B$121:$AG$140,25,FALSE)),"",VLOOKUP(A16,入力シート!$B$121:$AG$140,20,FALSE))</f>
        <v>0</v>
      </c>
      <c r="R70" s="542"/>
      <c r="S70" s="542"/>
      <c r="T70" s="542"/>
      <c r="U70" s="542"/>
      <c r="V70" s="542"/>
      <c r="W70" s="56" t="str">
        <f t="shared" si="13"/>
        <v/>
      </c>
      <c r="X70" s="543" t="str">
        <f t="shared" si="14"/>
        <v/>
      </c>
      <c r="Y70" s="544"/>
      <c r="Z70" s="534" t="str">
        <f>IF(W70="","",IF(($M$117-(SUM(入力シート!$AS$161:$AV$180,入力シート!$AS$185:$AV$194)))&gt;(入力シート!$T$12/入力シート!$BC$15),入力シート!$T$12*(入力シート!U128/($M$117-(SUM(入力シート!$AS$161:$AV$180,入力シート!$AS$185:$AV$194)))),入力シート!U128*入力シート!$BC$15))</f>
        <v/>
      </c>
      <c r="AA70" s="535"/>
      <c r="AB70" s="535"/>
      <c r="AC70" s="536"/>
      <c r="AD70" s="534" t="str">
        <f t="shared" si="15"/>
        <v/>
      </c>
      <c r="AE70" s="535"/>
      <c r="AF70" s="535"/>
      <c r="AG70" s="536"/>
      <c r="AH70" s="751"/>
      <c r="AI70" s="752"/>
      <c r="AJ70" s="752"/>
      <c r="AK70" s="753"/>
      <c r="AL70" s="726"/>
      <c r="AM70" s="727"/>
      <c r="AN70" s="537" t="str">
        <f>IF(M70="","",(VLOOKUP(A16,入力シート!$B$121:$AG$140,12,0)))</f>
        <v/>
      </c>
      <c r="AO70" s="537"/>
      <c r="AP70" s="537"/>
      <c r="AQ70" s="537"/>
      <c r="AR70" s="537"/>
      <c r="AS70" s="537"/>
      <c r="AT70" s="537"/>
      <c r="AU70" s="537"/>
      <c r="AV70" s="537"/>
      <c r="AW70" s="537"/>
      <c r="AX70" s="537"/>
      <c r="AY70" s="537"/>
      <c r="AZ70" s="537"/>
      <c r="BA70" s="537"/>
      <c r="BB70" s="537"/>
      <c r="BC70" s="538"/>
    </row>
    <row r="71" spans="3:55" s="53" customFormat="1" ht="13.5" customHeight="1">
      <c r="C71" s="54"/>
      <c r="D71" s="539">
        <f>IF(ISNA(VLOOKUP(A17,入力シート!$B$121:$AG$140,3,FALSE)),"",VLOOKUP(A17,入力シート!$B$121:$AG$140,3,FALSE))</f>
        <v>0</v>
      </c>
      <c r="E71" s="539"/>
      <c r="F71" s="539"/>
      <c r="G71" s="539"/>
      <c r="H71" s="539"/>
      <c r="I71" s="539"/>
      <c r="J71" s="539"/>
      <c r="K71" s="539"/>
      <c r="L71" s="540"/>
      <c r="M71" s="534" t="str">
        <f>IF(VLOOKUP(A17,入力シート!$B$121:$AG$140,20,FALSE)="","",VLOOKUP(A17,入力シート!$B$121:$AG$140,20,FALSE))</f>
        <v/>
      </c>
      <c r="N71" s="535"/>
      <c r="O71" s="535"/>
      <c r="P71" s="536"/>
      <c r="Q71" s="541">
        <f>IF(ISNA(VLOOKUP(A17,入力シート!$B$121:$AG$140,25,FALSE)),"",VLOOKUP(A17,入力シート!$B$121:$AG$140,20,FALSE))</f>
        <v>0</v>
      </c>
      <c r="R71" s="542"/>
      <c r="S71" s="542"/>
      <c r="T71" s="542"/>
      <c r="U71" s="542"/>
      <c r="V71" s="542"/>
      <c r="W71" s="56" t="str">
        <f t="shared" si="13"/>
        <v/>
      </c>
      <c r="X71" s="543" t="str">
        <f t="shared" si="14"/>
        <v/>
      </c>
      <c r="Y71" s="544"/>
      <c r="Z71" s="534" t="str">
        <f>IF(W71="","",IF(($M$117-(SUM(入力シート!$AS$161:$AV$180,入力シート!$AS$185:$AV$194)))&gt;(入力シート!$T$12/入力シート!$BC$15),入力シート!$T$12*(入力シート!U129/($M$117-(SUM(入力シート!$AS$161:$AV$180,入力シート!$AS$185:$AV$194)))),入力シート!U129*入力シート!$BC$15))</f>
        <v/>
      </c>
      <c r="AA71" s="535"/>
      <c r="AB71" s="535"/>
      <c r="AC71" s="536"/>
      <c r="AD71" s="534" t="str">
        <f t="shared" si="15"/>
        <v/>
      </c>
      <c r="AE71" s="535"/>
      <c r="AF71" s="535"/>
      <c r="AG71" s="536"/>
      <c r="AH71" s="751"/>
      <c r="AI71" s="752"/>
      <c r="AJ71" s="752"/>
      <c r="AK71" s="753"/>
      <c r="AL71" s="726"/>
      <c r="AM71" s="727"/>
      <c r="AN71" s="537" t="str">
        <f>IF(M71="","",(VLOOKUP(A17,入力シート!$B$121:$AG$140,12,0)))</f>
        <v/>
      </c>
      <c r="AO71" s="537"/>
      <c r="AP71" s="537"/>
      <c r="AQ71" s="537"/>
      <c r="AR71" s="537"/>
      <c r="AS71" s="537"/>
      <c r="AT71" s="537"/>
      <c r="AU71" s="537"/>
      <c r="AV71" s="537"/>
      <c r="AW71" s="537"/>
      <c r="AX71" s="537"/>
      <c r="AY71" s="537"/>
      <c r="AZ71" s="537"/>
      <c r="BA71" s="537"/>
      <c r="BB71" s="537"/>
      <c r="BC71" s="538"/>
    </row>
    <row r="72" spans="3:55" s="53" customFormat="1" ht="13.5" customHeight="1">
      <c r="C72" s="54"/>
      <c r="D72" s="539">
        <f>IF(ISNA(VLOOKUP(A18,入力シート!$B$121:$AG$140,3,FALSE)),"",VLOOKUP(A18,入力シート!$B$121:$AG$140,3,FALSE))</f>
        <v>0</v>
      </c>
      <c r="E72" s="539"/>
      <c r="F72" s="539"/>
      <c r="G72" s="539"/>
      <c r="H72" s="539"/>
      <c r="I72" s="539"/>
      <c r="J72" s="539"/>
      <c r="K72" s="539"/>
      <c r="L72" s="540"/>
      <c r="M72" s="534" t="str">
        <f>IF(VLOOKUP(A18,入力シート!$B$121:$AG$140,20,FALSE)="","",VLOOKUP(A18,入力シート!$B$121:$AG$140,20,FALSE))</f>
        <v/>
      </c>
      <c r="N72" s="535"/>
      <c r="O72" s="535"/>
      <c r="P72" s="536"/>
      <c r="Q72" s="541">
        <f>IF(ISNA(VLOOKUP(A18,入力シート!$B$121:$AG$140,25,FALSE)),"",VLOOKUP(A18,入力シート!$B$121:$AG$140,20,FALSE))</f>
        <v>0</v>
      </c>
      <c r="R72" s="542"/>
      <c r="S72" s="542"/>
      <c r="T72" s="542"/>
      <c r="U72" s="542"/>
      <c r="V72" s="542"/>
      <c r="W72" s="56" t="str">
        <f t="shared" si="13"/>
        <v/>
      </c>
      <c r="X72" s="543" t="str">
        <f t="shared" si="14"/>
        <v/>
      </c>
      <c r="Y72" s="544"/>
      <c r="Z72" s="534" t="str">
        <f>IF(W72="","",IF(($M$117-(SUM(入力シート!$AS$161:$AV$180,入力シート!$AS$185:$AV$194)))&gt;(入力シート!$T$12/入力シート!$BC$15),入力シート!$T$12*(入力シート!U130/($M$117-(SUM(入力シート!$AS$161:$AV$180,入力シート!$AS$185:$AV$194)))),入力シート!U130*入力シート!$BC$15))</f>
        <v/>
      </c>
      <c r="AA72" s="535"/>
      <c r="AB72" s="535"/>
      <c r="AC72" s="536"/>
      <c r="AD72" s="534" t="str">
        <f t="shared" si="15"/>
        <v/>
      </c>
      <c r="AE72" s="535"/>
      <c r="AF72" s="535"/>
      <c r="AG72" s="536"/>
      <c r="AH72" s="751"/>
      <c r="AI72" s="752"/>
      <c r="AJ72" s="752"/>
      <c r="AK72" s="753"/>
      <c r="AL72" s="726"/>
      <c r="AM72" s="727"/>
      <c r="AN72" s="537" t="str">
        <f>IF(M72="","",(VLOOKUP(A18,入力シート!$B$121:$AG$140,12,0)))</f>
        <v/>
      </c>
      <c r="AO72" s="537"/>
      <c r="AP72" s="537"/>
      <c r="AQ72" s="537"/>
      <c r="AR72" s="537"/>
      <c r="AS72" s="537"/>
      <c r="AT72" s="537"/>
      <c r="AU72" s="537"/>
      <c r="AV72" s="537"/>
      <c r="AW72" s="537"/>
      <c r="AX72" s="537"/>
      <c r="AY72" s="537"/>
      <c r="AZ72" s="537"/>
      <c r="BA72" s="537"/>
      <c r="BB72" s="537"/>
      <c r="BC72" s="538"/>
    </row>
    <row r="73" spans="3:55" s="53" customFormat="1" ht="13.5" customHeight="1">
      <c r="C73" s="54"/>
      <c r="D73" s="539">
        <f>IF(ISNA(VLOOKUP(A19,入力シート!$B$121:$AG$140,3,FALSE)),"",VLOOKUP(A19,入力シート!$B$121:$AG$140,3,FALSE))</f>
        <v>0</v>
      </c>
      <c r="E73" s="539"/>
      <c r="F73" s="539"/>
      <c r="G73" s="539"/>
      <c r="H73" s="539"/>
      <c r="I73" s="539"/>
      <c r="J73" s="539"/>
      <c r="K73" s="539"/>
      <c r="L73" s="540"/>
      <c r="M73" s="534" t="str">
        <f>IF(VLOOKUP(A19,入力シート!$B$121:$AG$140,20,FALSE)="","",VLOOKUP(A19,入力シート!$B$121:$AG$140,20,FALSE))</f>
        <v/>
      </c>
      <c r="N73" s="535"/>
      <c r="O73" s="535"/>
      <c r="P73" s="536"/>
      <c r="Q73" s="541">
        <f>IF(ISNA(VLOOKUP(A19,入力シート!$B$121:$AG$140,25,FALSE)),"",VLOOKUP(A19,入力シート!$B$121:$AG$140,20,FALSE))</f>
        <v>0</v>
      </c>
      <c r="R73" s="542"/>
      <c r="S73" s="542"/>
      <c r="T73" s="542"/>
      <c r="U73" s="542"/>
      <c r="V73" s="542"/>
      <c r="W73" s="56" t="str">
        <f t="shared" si="13"/>
        <v/>
      </c>
      <c r="X73" s="543" t="str">
        <f t="shared" si="14"/>
        <v/>
      </c>
      <c r="Y73" s="544"/>
      <c r="Z73" s="534" t="str">
        <f>IF(W73="","",IF(($M$117-(SUM(入力シート!$AS$161:$AV$180,入力シート!$AS$185:$AV$194)))&gt;(入力シート!$T$12/入力シート!$BC$15),入力シート!$T$12*(入力シート!U131/($M$117-(SUM(入力シート!$AS$161:$AV$180,入力シート!$AS$185:$AV$194)))),入力シート!U131*入力シート!$BC$15))</f>
        <v/>
      </c>
      <c r="AA73" s="535"/>
      <c r="AB73" s="535"/>
      <c r="AC73" s="536"/>
      <c r="AD73" s="534" t="str">
        <f t="shared" si="15"/>
        <v/>
      </c>
      <c r="AE73" s="535"/>
      <c r="AF73" s="535"/>
      <c r="AG73" s="536"/>
      <c r="AH73" s="751"/>
      <c r="AI73" s="752"/>
      <c r="AJ73" s="752"/>
      <c r="AK73" s="753"/>
      <c r="AL73" s="726"/>
      <c r="AM73" s="727"/>
      <c r="AN73" s="537" t="str">
        <f>IF(M73="","",(VLOOKUP(A19,入力シート!$B$121:$AG$140,12,0)))</f>
        <v/>
      </c>
      <c r="AO73" s="537"/>
      <c r="AP73" s="537"/>
      <c r="AQ73" s="537"/>
      <c r="AR73" s="537"/>
      <c r="AS73" s="537"/>
      <c r="AT73" s="537"/>
      <c r="AU73" s="537"/>
      <c r="AV73" s="537"/>
      <c r="AW73" s="537"/>
      <c r="AX73" s="537"/>
      <c r="AY73" s="537"/>
      <c r="AZ73" s="537"/>
      <c r="BA73" s="537"/>
      <c r="BB73" s="537"/>
      <c r="BC73" s="538"/>
    </row>
    <row r="74" spans="3:55" s="53" customFormat="1" ht="13.5" customHeight="1">
      <c r="C74" s="54"/>
      <c r="D74" s="539">
        <f>IF(ISNA(VLOOKUP(A20,入力シート!$B$121:$AG$140,3,FALSE)),"",VLOOKUP(A20,入力シート!$B$121:$AG$140,3,FALSE))</f>
        <v>0</v>
      </c>
      <c r="E74" s="539"/>
      <c r="F74" s="539"/>
      <c r="G74" s="539"/>
      <c r="H74" s="539"/>
      <c r="I74" s="539"/>
      <c r="J74" s="539"/>
      <c r="K74" s="539"/>
      <c r="L74" s="540"/>
      <c r="M74" s="534" t="str">
        <f>IF(VLOOKUP(A20,入力シート!$B$121:$AG$140,20,FALSE)="","",VLOOKUP(A20,入力シート!$B$121:$AG$140,20,FALSE))</f>
        <v/>
      </c>
      <c r="N74" s="535"/>
      <c r="O74" s="535"/>
      <c r="P74" s="536"/>
      <c r="Q74" s="541">
        <f>IF(ISNA(VLOOKUP(A20,入力シート!$B$121:$AG$140,25,FALSE)),"",VLOOKUP(A20,入力シート!$B$121:$AG$140,20,FALSE))</f>
        <v>0</v>
      </c>
      <c r="R74" s="542"/>
      <c r="S74" s="542"/>
      <c r="T74" s="542"/>
      <c r="U74" s="542"/>
      <c r="V74" s="542"/>
      <c r="W74" s="56" t="str">
        <f t="shared" si="13"/>
        <v/>
      </c>
      <c r="X74" s="543" t="str">
        <f t="shared" si="14"/>
        <v/>
      </c>
      <c r="Y74" s="544"/>
      <c r="Z74" s="534" t="str">
        <f>IF(W74="","",IF(($M$117-(SUM(入力シート!$AS$161:$AV$180,入力シート!$AS$185:$AV$194)))&gt;(入力シート!$T$12/入力シート!$BC$15),入力シート!$T$12*(入力シート!U132/($M$117-(SUM(入力シート!$AS$161:$AV$180,入力シート!$AS$185:$AV$194)))),入力シート!U132*入力シート!$BC$15))</f>
        <v/>
      </c>
      <c r="AA74" s="535"/>
      <c r="AB74" s="535"/>
      <c r="AC74" s="536"/>
      <c r="AD74" s="534" t="str">
        <f t="shared" si="15"/>
        <v/>
      </c>
      <c r="AE74" s="535"/>
      <c r="AF74" s="535"/>
      <c r="AG74" s="536"/>
      <c r="AH74" s="751"/>
      <c r="AI74" s="752"/>
      <c r="AJ74" s="752"/>
      <c r="AK74" s="753"/>
      <c r="AL74" s="726"/>
      <c r="AM74" s="727"/>
      <c r="AN74" s="537" t="str">
        <f>IF(M74="","",(VLOOKUP(A20,入力シート!$B$121:$AG$140,12,0)))</f>
        <v/>
      </c>
      <c r="AO74" s="537"/>
      <c r="AP74" s="537"/>
      <c r="AQ74" s="537"/>
      <c r="AR74" s="537"/>
      <c r="AS74" s="537"/>
      <c r="AT74" s="537"/>
      <c r="AU74" s="537"/>
      <c r="AV74" s="537"/>
      <c r="AW74" s="537"/>
      <c r="AX74" s="537"/>
      <c r="AY74" s="537"/>
      <c r="AZ74" s="537"/>
      <c r="BA74" s="537"/>
      <c r="BB74" s="537"/>
      <c r="BC74" s="538"/>
    </row>
    <row r="75" spans="3:55" s="53" customFormat="1" ht="13.5" customHeight="1">
      <c r="C75" s="54"/>
      <c r="D75" s="539">
        <f>IF(ISNA(VLOOKUP(A21,入力シート!$B$121:$AG$140,3,FALSE)),"",VLOOKUP(A21,入力シート!$B$121:$AG$140,3,FALSE))</f>
        <v>0</v>
      </c>
      <c r="E75" s="539"/>
      <c r="F75" s="539"/>
      <c r="G75" s="539"/>
      <c r="H75" s="539"/>
      <c r="I75" s="539"/>
      <c r="J75" s="539"/>
      <c r="K75" s="539"/>
      <c r="L75" s="540"/>
      <c r="M75" s="534" t="str">
        <f>IF(VLOOKUP(A21,入力シート!$B$121:$AG$140,20,FALSE)="","",VLOOKUP(A21,入力シート!$B$121:$AG$140,20,FALSE))</f>
        <v/>
      </c>
      <c r="N75" s="535"/>
      <c r="O75" s="535"/>
      <c r="P75" s="536"/>
      <c r="Q75" s="541">
        <f>IF(ISNA(VLOOKUP(A21,入力シート!$B$121:$AG$140,25,FALSE)),"",VLOOKUP(A21,入力シート!$B$121:$AG$140,20,FALSE))</f>
        <v>0</v>
      </c>
      <c r="R75" s="542"/>
      <c r="S75" s="542"/>
      <c r="T75" s="542"/>
      <c r="U75" s="542"/>
      <c r="V75" s="542"/>
      <c r="W75" s="56" t="str">
        <f t="shared" si="13"/>
        <v/>
      </c>
      <c r="X75" s="543" t="str">
        <f t="shared" si="14"/>
        <v/>
      </c>
      <c r="Y75" s="544"/>
      <c r="Z75" s="534" t="str">
        <f>IF(W75="","",IF(($M$117-(SUM(入力シート!$AS$161:$AV$180,入力シート!$AS$185:$AV$194)))&gt;(入力シート!$T$12/入力シート!$BC$15),入力シート!$T$12*(入力シート!U133/($M$117-(SUM(入力シート!$AS$161:$AV$180,入力シート!$AS$185:$AV$194)))),入力シート!U133*入力シート!$BC$15))</f>
        <v/>
      </c>
      <c r="AA75" s="535"/>
      <c r="AB75" s="535"/>
      <c r="AC75" s="536"/>
      <c r="AD75" s="534" t="str">
        <f t="shared" si="15"/>
        <v/>
      </c>
      <c r="AE75" s="535"/>
      <c r="AF75" s="535"/>
      <c r="AG75" s="536"/>
      <c r="AH75" s="751"/>
      <c r="AI75" s="752"/>
      <c r="AJ75" s="752"/>
      <c r="AK75" s="753"/>
      <c r="AL75" s="726"/>
      <c r="AM75" s="727"/>
      <c r="AN75" s="537" t="str">
        <f>IF(M75="","",(VLOOKUP(A21,入力シート!$B$121:$AG$140,12,0)))</f>
        <v/>
      </c>
      <c r="AO75" s="537"/>
      <c r="AP75" s="537"/>
      <c r="AQ75" s="537"/>
      <c r="AR75" s="537"/>
      <c r="AS75" s="537"/>
      <c r="AT75" s="537"/>
      <c r="AU75" s="537"/>
      <c r="AV75" s="537"/>
      <c r="AW75" s="537"/>
      <c r="AX75" s="537"/>
      <c r="AY75" s="537"/>
      <c r="AZ75" s="537"/>
      <c r="BA75" s="537"/>
      <c r="BB75" s="537"/>
      <c r="BC75" s="538"/>
    </row>
    <row r="76" spans="3:55" s="53" customFormat="1" ht="13.5" customHeight="1">
      <c r="C76" s="54"/>
      <c r="D76" s="539">
        <f>IF(ISNA(VLOOKUP(A22,入力シート!$B$121:$AG$140,3,FALSE)),"",VLOOKUP(A22,入力シート!$B$121:$AG$140,3,FALSE))</f>
        <v>0</v>
      </c>
      <c r="E76" s="539"/>
      <c r="F76" s="539"/>
      <c r="G76" s="539"/>
      <c r="H76" s="539"/>
      <c r="I76" s="539"/>
      <c r="J76" s="539"/>
      <c r="K76" s="539"/>
      <c r="L76" s="540"/>
      <c r="M76" s="534" t="str">
        <f>IF(VLOOKUP(A22,入力シート!$B$121:$AG$140,20,FALSE)="","",VLOOKUP(A22,入力シート!$B$121:$AG$140,20,FALSE))</f>
        <v/>
      </c>
      <c r="N76" s="535"/>
      <c r="O76" s="535"/>
      <c r="P76" s="536"/>
      <c r="Q76" s="541">
        <f>IF(ISNA(VLOOKUP(A22,入力シート!$B$121:$AG$140,25,FALSE)),"",VLOOKUP(A22,入力シート!$B$121:$AG$140,20,FALSE))</f>
        <v>0</v>
      </c>
      <c r="R76" s="542"/>
      <c r="S76" s="542"/>
      <c r="T76" s="542"/>
      <c r="U76" s="542"/>
      <c r="V76" s="542"/>
      <c r="W76" s="56" t="str">
        <f t="shared" si="13"/>
        <v/>
      </c>
      <c r="X76" s="543" t="str">
        <f t="shared" si="14"/>
        <v/>
      </c>
      <c r="Y76" s="544"/>
      <c r="Z76" s="534" t="str">
        <f>IF(W76="","",IF(($M$117-(SUM(入力シート!$AS$161:$AV$180,入力シート!$AS$185:$AV$194)))&gt;(入力シート!$T$12/入力シート!$BC$15),入力シート!$T$12*(入力シート!U134/($M$117-(SUM(入力シート!$AS$161:$AV$180,入力シート!$AS$185:$AV$194)))),入力シート!U134*入力シート!$BC$15))</f>
        <v/>
      </c>
      <c r="AA76" s="535"/>
      <c r="AB76" s="535"/>
      <c r="AC76" s="536"/>
      <c r="AD76" s="534" t="str">
        <f t="shared" si="15"/>
        <v/>
      </c>
      <c r="AE76" s="535"/>
      <c r="AF76" s="535"/>
      <c r="AG76" s="536"/>
      <c r="AH76" s="751"/>
      <c r="AI76" s="752"/>
      <c r="AJ76" s="752"/>
      <c r="AK76" s="753"/>
      <c r="AL76" s="726"/>
      <c r="AM76" s="727"/>
      <c r="AN76" s="537" t="str">
        <f>IF(M76="","",(VLOOKUP(A22,入力シート!$B$121:$AG$140,12,0)))</f>
        <v/>
      </c>
      <c r="AO76" s="537"/>
      <c r="AP76" s="537"/>
      <c r="AQ76" s="537"/>
      <c r="AR76" s="537"/>
      <c r="AS76" s="537"/>
      <c r="AT76" s="537"/>
      <c r="AU76" s="537"/>
      <c r="AV76" s="537"/>
      <c r="AW76" s="537"/>
      <c r="AX76" s="537"/>
      <c r="AY76" s="537"/>
      <c r="AZ76" s="537"/>
      <c r="BA76" s="537"/>
      <c r="BB76" s="537"/>
      <c r="BC76" s="538"/>
    </row>
    <row r="77" spans="3:55" s="53" customFormat="1" ht="13.5" customHeight="1">
      <c r="C77" s="54"/>
      <c r="D77" s="539">
        <f>IF(ISNA(VLOOKUP(A23,入力シート!$B$121:$AG$140,3,FALSE)),"",VLOOKUP(A23,入力シート!$B$121:$AG$140,3,FALSE))</f>
        <v>0</v>
      </c>
      <c r="E77" s="539"/>
      <c r="F77" s="539"/>
      <c r="G77" s="539"/>
      <c r="H77" s="539"/>
      <c r="I77" s="539"/>
      <c r="J77" s="539"/>
      <c r="K77" s="539"/>
      <c r="L77" s="540"/>
      <c r="M77" s="534" t="str">
        <f>IF(VLOOKUP(A23,入力シート!$B$121:$AG$140,20,FALSE)="","",VLOOKUP(A23,入力シート!$B$121:$AG$140,20,FALSE))</f>
        <v/>
      </c>
      <c r="N77" s="535"/>
      <c r="O77" s="535"/>
      <c r="P77" s="536"/>
      <c r="Q77" s="541">
        <f>IF(ISNA(VLOOKUP(A23,入力シート!$B$121:$AG$140,25,FALSE)),"",VLOOKUP(A23,入力シート!$B$121:$AG$140,20,FALSE))</f>
        <v>0</v>
      </c>
      <c r="R77" s="542"/>
      <c r="S77" s="542"/>
      <c r="T77" s="542"/>
      <c r="U77" s="542"/>
      <c r="V77" s="542"/>
      <c r="W77" s="56" t="str">
        <f t="shared" si="13"/>
        <v/>
      </c>
      <c r="X77" s="543" t="str">
        <f t="shared" si="14"/>
        <v/>
      </c>
      <c r="Y77" s="544"/>
      <c r="Z77" s="534" t="str">
        <f>IF(W77="","",IF(($M$117-(SUM(入力シート!$AS$161:$AV$180,入力シート!$AS$185:$AV$194)))&gt;(入力シート!$T$12/入力シート!$BC$15),入力シート!$T$12*(入力シート!U135/($M$117-(SUM(入力シート!$AS$161:$AV$180,入力シート!$AS$185:$AV$194)))),入力シート!U135*入力シート!$BC$15))</f>
        <v/>
      </c>
      <c r="AA77" s="535"/>
      <c r="AB77" s="535"/>
      <c r="AC77" s="536"/>
      <c r="AD77" s="534" t="str">
        <f t="shared" si="15"/>
        <v/>
      </c>
      <c r="AE77" s="535"/>
      <c r="AF77" s="535"/>
      <c r="AG77" s="536"/>
      <c r="AH77" s="751"/>
      <c r="AI77" s="752"/>
      <c r="AJ77" s="752"/>
      <c r="AK77" s="753"/>
      <c r="AL77" s="726"/>
      <c r="AM77" s="727"/>
      <c r="AN77" s="537" t="str">
        <f>IF(M77="","",(VLOOKUP(A23,入力シート!$B$121:$AG$140,12,0)))</f>
        <v/>
      </c>
      <c r="AO77" s="537"/>
      <c r="AP77" s="537"/>
      <c r="AQ77" s="537"/>
      <c r="AR77" s="537"/>
      <c r="AS77" s="537"/>
      <c r="AT77" s="537"/>
      <c r="AU77" s="537"/>
      <c r="AV77" s="537"/>
      <c r="AW77" s="537"/>
      <c r="AX77" s="537"/>
      <c r="AY77" s="537"/>
      <c r="AZ77" s="537"/>
      <c r="BA77" s="537"/>
      <c r="BB77" s="537"/>
      <c r="BC77" s="538"/>
    </row>
    <row r="78" spans="3:55" s="53" customFormat="1" ht="13.5" customHeight="1">
      <c r="C78" s="54"/>
      <c r="D78" s="539">
        <f>IF(ISNA(VLOOKUP(A24,入力シート!$B$121:$AG$140,3,FALSE)),"",VLOOKUP(A24,入力シート!$B$121:$AG$140,3,FALSE))</f>
        <v>0</v>
      </c>
      <c r="E78" s="539"/>
      <c r="F78" s="539"/>
      <c r="G78" s="539"/>
      <c r="H78" s="539"/>
      <c r="I78" s="539"/>
      <c r="J78" s="539"/>
      <c r="K78" s="539"/>
      <c r="L78" s="540"/>
      <c r="M78" s="534" t="str">
        <f>IF(VLOOKUP(A24,入力シート!$B$121:$AG$140,20,FALSE)="","",VLOOKUP(A24,入力シート!$B$121:$AG$140,20,FALSE))</f>
        <v/>
      </c>
      <c r="N78" s="535"/>
      <c r="O78" s="535"/>
      <c r="P78" s="536"/>
      <c r="Q78" s="541">
        <f>IF(ISNA(VLOOKUP(A24,入力シート!$B$121:$AG$140,25,FALSE)),"",VLOOKUP(A24,入力シート!$B$121:$AG$140,20,FALSE))</f>
        <v>0</v>
      </c>
      <c r="R78" s="542"/>
      <c r="S78" s="542"/>
      <c r="T78" s="542"/>
      <c r="U78" s="542"/>
      <c r="V78" s="542"/>
      <c r="W78" s="56" t="str">
        <f t="shared" si="13"/>
        <v/>
      </c>
      <c r="X78" s="543" t="str">
        <f t="shared" si="14"/>
        <v/>
      </c>
      <c r="Y78" s="544"/>
      <c r="Z78" s="534" t="str">
        <f>IF(W78="","",IF(($M$117-(SUM(入力シート!$AS$161:$AV$180,入力シート!$AS$185:$AV$194)))&gt;(入力シート!$T$12/入力シート!$BC$15),入力シート!$T$12*(入力シート!U136/($M$117-(SUM(入力シート!$AS$161:$AV$180,入力シート!$AS$185:$AV$194)))),入力シート!U136*入力シート!$BC$15))</f>
        <v/>
      </c>
      <c r="AA78" s="535"/>
      <c r="AB78" s="535"/>
      <c r="AC78" s="536"/>
      <c r="AD78" s="534" t="str">
        <f t="shared" si="15"/>
        <v/>
      </c>
      <c r="AE78" s="535"/>
      <c r="AF78" s="535"/>
      <c r="AG78" s="536"/>
      <c r="AH78" s="751"/>
      <c r="AI78" s="752"/>
      <c r="AJ78" s="752"/>
      <c r="AK78" s="753"/>
      <c r="AL78" s="726"/>
      <c r="AM78" s="727"/>
      <c r="AN78" s="537" t="str">
        <f>IF(M78="","",(VLOOKUP(A24,入力シート!$B$121:$AG$140,12,0)))</f>
        <v/>
      </c>
      <c r="AO78" s="537"/>
      <c r="AP78" s="537"/>
      <c r="AQ78" s="537"/>
      <c r="AR78" s="537"/>
      <c r="AS78" s="537"/>
      <c r="AT78" s="537"/>
      <c r="AU78" s="537"/>
      <c r="AV78" s="537"/>
      <c r="AW78" s="537"/>
      <c r="AX78" s="537"/>
      <c r="AY78" s="537"/>
      <c r="AZ78" s="537"/>
      <c r="BA78" s="537"/>
      <c r="BB78" s="537"/>
      <c r="BC78" s="538"/>
    </row>
    <row r="79" spans="3:55" s="53" customFormat="1" ht="13.5" customHeight="1">
      <c r="C79" s="54"/>
      <c r="D79" s="539">
        <f>IF(ISNA(VLOOKUP(A25,入力シート!$B$121:$AG$140,3,FALSE)),"",VLOOKUP(A25,入力シート!$B$121:$AG$140,3,FALSE))</f>
        <v>0</v>
      </c>
      <c r="E79" s="539"/>
      <c r="F79" s="539"/>
      <c r="G79" s="539"/>
      <c r="H79" s="539"/>
      <c r="I79" s="539"/>
      <c r="J79" s="539"/>
      <c r="K79" s="539"/>
      <c r="L79" s="540"/>
      <c r="M79" s="534" t="str">
        <f>IF(VLOOKUP(A25,入力シート!$B$121:$AG$140,20,FALSE)="","",VLOOKUP(A25,入力シート!$B$121:$AG$140,20,FALSE))</f>
        <v/>
      </c>
      <c r="N79" s="535"/>
      <c r="O79" s="535"/>
      <c r="P79" s="536"/>
      <c r="Q79" s="541">
        <f>IF(ISNA(VLOOKUP(A25,入力シート!$B$121:$AG$140,25,FALSE)),"",VLOOKUP(A25,入力シート!$B$121:$AG$140,20,FALSE))</f>
        <v>0</v>
      </c>
      <c r="R79" s="542"/>
      <c r="S79" s="542"/>
      <c r="T79" s="542"/>
      <c r="U79" s="542"/>
      <c r="V79" s="542"/>
      <c r="W79" s="56" t="str">
        <f t="shared" si="13"/>
        <v/>
      </c>
      <c r="X79" s="543" t="str">
        <f t="shared" si="14"/>
        <v/>
      </c>
      <c r="Y79" s="544"/>
      <c r="Z79" s="534" t="str">
        <f>IF(W79="","",IF(($M$117-(SUM(入力シート!$AS$161:$AV$180,入力シート!$AS$185:$AV$194)))&gt;(入力シート!$T$12/入力シート!$BC$15),入力シート!$T$12*(入力シート!U137/($M$117-(SUM(入力シート!$AS$161:$AV$180,入力シート!$AS$185:$AV$194)))),入力シート!U137*入力シート!$BC$15))</f>
        <v/>
      </c>
      <c r="AA79" s="535"/>
      <c r="AB79" s="535"/>
      <c r="AC79" s="536"/>
      <c r="AD79" s="534" t="str">
        <f t="shared" si="15"/>
        <v/>
      </c>
      <c r="AE79" s="535"/>
      <c r="AF79" s="535"/>
      <c r="AG79" s="536"/>
      <c r="AH79" s="751"/>
      <c r="AI79" s="752"/>
      <c r="AJ79" s="752"/>
      <c r="AK79" s="753"/>
      <c r="AL79" s="726"/>
      <c r="AM79" s="727"/>
      <c r="AN79" s="537" t="str">
        <f>IF(M79="","",(VLOOKUP(A25,入力シート!$B$121:$AG$140,12,0)))</f>
        <v/>
      </c>
      <c r="AO79" s="537"/>
      <c r="AP79" s="537"/>
      <c r="AQ79" s="537"/>
      <c r="AR79" s="537"/>
      <c r="AS79" s="537"/>
      <c r="AT79" s="537"/>
      <c r="AU79" s="537"/>
      <c r="AV79" s="537"/>
      <c r="AW79" s="537"/>
      <c r="AX79" s="537"/>
      <c r="AY79" s="537"/>
      <c r="AZ79" s="537"/>
      <c r="BA79" s="537"/>
      <c r="BB79" s="537"/>
      <c r="BC79" s="538"/>
    </row>
    <row r="80" spans="3:55" s="53" customFormat="1" ht="13.5" customHeight="1">
      <c r="C80" s="54"/>
      <c r="D80" s="539">
        <f>IF(ISNA(VLOOKUP(A26,入力シート!$B$121:$AG$140,3,FALSE)),"",VLOOKUP(A26,入力シート!$B$121:$AG$140,3,FALSE))</f>
        <v>0</v>
      </c>
      <c r="E80" s="539"/>
      <c r="F80" s="539"/>
      <c r="G80" s="539"/>
      <c r="H80" s="539"/>
      <c r="I80" s="539"/>
      <c r="J80" s="539"/>
      <c r="K80" s="539"/>
      <c r="L80" s="540"/>
      <c r="M80" s="534" t="str">
        <f>IF(VLOOKUP(A26,入力シート!$B$121:$AG$140,20,FALSE)="","",VLOOKUP(A26,入力シート!$B$121:$AG$140,20,FALSE))</f>
        <v/>
      </c>
      <c r="N80" s="535"/>
      <c r="O80" s="535"/>
      <c r="P80" s="536"/>
      <c r="Q80" s="541">
        <f>IF(ISNA(VLOOKUP(A26,入力シート!$B$121:$AG$140,25,FALSE)),"",VLOOKUP(A26,入力シート!$B$121:$AG$140,20,FALSE))</f>
        <v>0</v>
      </c>
      <c r="R80" s="542"/>
      <c r="S80" s="542"/>
      <c r="T80" s="542"/>
      <c r="U80" s="542"/>
      <c r="V80" s="542"/>
      <c r="W80" s="56" t="str">
        <f t="shared" si="13"/>
        <v/>
      </c>
      <c r="X80" s="543" t="str">
        <f t="shared" si="14"/>
        <v/>
      </c>
      <c r="Y80" s="544"/>
      <c r="Z80" s="534" t="str">
        <f>IF(W80="","",IF(($M$117-(SUM(入力シート!$AS$161:$AV$180,入力シート!$AS$185:$AV$194)))&gt;(入力シート!$T$12/入力シート!$BC$15),入力シート!$T$12*(入力シート!U138/($M$117-(SUM(入力シート!$AS$161:$AV$180,入力シート!$AS$185:$AV$194)))),入力シート!U138*入力シート!$BC$15))</f>
        <v/>
      </c>
      <c r="AA80" s="535"/>
      <c r="AB80" s="535"/>
      <c r="AC80" s="536"/>
      <c r="AD80" s="534" t="str">
        <f t="shared" si="15"/>
        <v/>
      </c>
      <c r="AE80" s="535"/>
      <c r="AF80" s="535"/>
      <c r="AG80" s="536"/>
      <c r="AH80" s="751"/>
      <c r="AI80" s="752"/>
      <c r="AJ80" s="752"/>
      <c r="AK80" s="753"/>
      <c r="AL80" s="726"/>
      <c r="AM80" s="727"/>
      <c r="AN80" s="537" t="str">
        <f>IF(M80="","",(VLOOKUP(A26,入力シート!$B$121:$AG$140,12,0)))</f>
        <v/>
      </c>
      <c r="AO80" s="537"/>
      <c r="AP80" s="537"/>
      <c r="AQ80" s="537"/>
      <c r="AR80" s="537"/>
      <c r="AS80" s="537"/>
      <c r="AT80" s="537"/>
      <c r="AU80" s="537"/>
      <c r="AV80" s="537"/>
      <c r="AW80" s="537"/>
      <c r="AX80" s="537"/>
      <c r="AY80" s="537"/>
      <c r="AZ80" s="537"/>
      <c r="BA80" s="537"/>
      <c r="BB80" s="537"/>
      <c r="BC80" s="538"/>
    </row>
    <row r="81" spans="3:56" s="53" customFormat="1" ht="13.5" customHeight="1">
      <c r="C81" s="54"/>
      <c r="D81" s="539">
        <f>IF(ISNA(VLOOKUP(A27,入力シート!$B$121:$AG$140,3,FALSE)),"",VLOOKUP(A27,入力シート!$B$121:$AG$140,3,FALSE))</f>
        <v>0</v>
      </c>
      <c r="E81" s="539"/>
      <c r="F81" s="539"/>
      <c r="G81" s="539"/>
      <c r="H81" s="539"/>
      <c r="I81" s="539"/>
      <c r="J81" s="539"/>
      <c r="K81" s="539"/>
      <c r="L81" s="540"/>
      <c r="M81" s="534" t="str">
        <f>IF(VLOOKUP(A27,入力シート!$B$121:$AG$140,20,FALSE)="","",VLOOKUP(A27,入力シート!$B$121:$AG$140,20,FALSE))</f>
        <v/>
      </c>
      <c r="N81" s="535"/>
      <c r="O81" s="535"/>
      <c r="P81" s="536"/>
      <c r="Q81" s="541">
        <f>IF(ISNA(VLOOKUP(A27,入力シート!$B$121:$AG$140,25,FALSE)),"",VLOOKUP(A27,入力シート!$B$121:$AG$140,20,FALSE))</f>
        <v>0</v>
      </c>
      <c r="R81" s="542"/>
      <c r="S81" s="542"/>
      <c r="T81" s="542"/>
      <c r="U81" s="542"/>
      <c r="V81" s="542"/>
      <c r="W81" s="56" t="str">
        <f t="shared" si="13"/>
        <v/>
      </c>
      <c r="X81" s="543" t="str">
        <f t="shared" si="14"/>
        <v/>
      </c>
      <c r="Y81" s="544"/>
      <c r="Z81" s="534" t="str">
        <f>IF(W81="","",IF(($M$117-(SUM(入力シート!$AS$161:$AV$180,入力シート!$AS$185:$AV$194)))&gt;(入力シート!$T$12/入力シート!$BC$15),入力シート!$T$12*(入力シート!U139/($M$117-(SUM(入力シート!$AS$161:$AV$180,入力シート!$AS$185:$AV$194)))),入力シート!U139*入力シート!$BC$15))</f>
        <v/>
      </c>
      <c r="AA81" s="535"/>
      <c r="AB81" s="535"/>
      <c r="AC81" s="536"/>
      <c r="AD81" s="534" t="str">
        <f t="shared" si="15"/>
        <v/>
      </c>
      <c r="AE81" s="535"/>
      <c r="AF81" s="535"/>
      <c r="AG81" s="536"/>
      <c r="AH81" s="751"/>
      <c r="AI81" s="752"/>
      <c r="AJ81" s="752"/>
      <c r="AK81" s="753"/>
      <c r="AL81" s="726"/>
      <c r="AM81" s="727"/>
      <c r="AN81" s="537" t="str">
        <f>IF(M81="","",(VLOOKUP(A27,入力シート!$B$121:$AG$140,12,0)))</f>
        <v/>
      </c>
      <c r="AO81" s="537"/>
      <c r="AP81" s="537"/>
      <c r="AQ81" s="537"/>
      <c r="AR81" s="537"/>
      <c r="AS81" s="537"/>
      <c r="AT81" s="537"/>
      <c r="AU81" s="537"/>
      <c r="AV81" s="537"/>
      <c r="AW81" s="537"/>
      <c r="AX81" s="537"/>
      <c r="AY81" s="537"/>
      <c r="AZ81" s="537"/>
      <c r="BA81" s="537"/>
      <c r="BB81" s="537"/>
      <c r="BC81" s="538"/>
    </row>
    <row r="82" spans="3:56" s="53" customFormat="1" ht="13.5" customHeight="1">
      <c r="C82" s="54"/>
      <c r="D82" s="539">
        <f>IF(ISNA(VLOOKUP(A28,入力シート!$B$121:$AG$140,3,FALSE)),"",VLOOKUP(A28,入力シート!$B$121:$AG$140,3,FALSE))</f>
        <v>0</v>
      </c>
      <c r="E82" s="539"/>
      <c r="F82" s="539"/>
      <c r="G82" s="539"/>
      <c r="H82" s="539"/>
      <c r="I82" s="539"/>
      <c r="J82" s="539"/>
      <c r="K82" s="539"/>
      <c r="L82" s="540"/>
      <c r="M82" s="534" t="str">
        <f>IF(VLOOKUP(A28,入力シート!$B$121:$AG$140,20,FALSE)="","",VLOOKUP(A28,入力シート!$B$121:$AG$140,20,FALSE))</f>
        <v/>
      </c>
      <c r="N82" s="535"/>
      <c r="O82" s="535"/>
      <c r="P82" s="536"/>
      <c r="Q82" s="541">
        <f>IF(ISNA(VLOOKUP(A28,入力シート!$B$121:$AG$140,25,FALSE)),"",VLOOKUP(A28,入力シート!$B$121:$AG$140,20,FALSE))</f>
        <v>0</v>
      </c>
      <c r="R82" s="542"/>
      <c r="S82" s="542"/>
      <c r="T82" s="542"/>
      <c r="U82" s="542"/>
      <c r="V82" s="542"/>
      <c r="W82" s="56" t="str">
        <f t="shared" si="13"/>
        <v/>
      </c>
      <c r="X82" s="543" t="str">
        <f t="shared" si="14"/>
        <v/>
      </c>
      <c r="Y82" s="544"/>
      <c r="Z82" s="534" t="str">
        <f>IF(W82="","",IF(($M$117-(SUM(入力シート!$AS$161:$AV$180,入力シート!$AS$185:$AV$194)))&gt;(入力シート!$T$12/入力シート!$BC$15),入力シート!$T$12*(入力シート!U140/($M$117-(SUM(入力シート!$AS$161:$AV$180,入力シート!$AS$185:$AV$194)))),入力シート!U140*入力シート!$BC$15))</f>
        <v/>
      </c>
      <c r="AA82" s="535"/>
      <c r="AB82" s="535"/>
      <c r="AC82" s="536"/>
      <c r="AD82" s="534" t="str">
        <f t="shared" si="15"/>
        <v/>
      </c>
      <c r="AE82" s="535"/>
      <c r="AF82" s="535"/>
      <c r="AG82" s="536"/>
      <c r="AH82" s="751"/>
      <c r="AI82" s="752"/>
      <c r="AJ82" s="752"/>
      <c r="AK82" s="753"/>
      <c r="AL82" s="728"/>
      <c r="AM82" s="729"/>
      <c r="AN82" s="537" t="str">
        <f>IF(M82="","",(VLOOKUP(A28,入力シート!$B$121:$AG$140,12,0)))</f>
        <v/>
      </c>
      <c r="AO82" s="537"/>
      <c r="AP82" s="537"/>
      <c r="AQ82" s="537"/>
      <c r="AR82" s="537"/>
      <c r="AS82" s="537"/>
      <c r="AT82" s="537"/>
      <c r="AU82" s="537"/>
      <c r="AV82" s="537"/>
      <c r="AW82" s="537"/>
      <c r="AX82" s="537"/>
      <c r="AY82" s="537"/>
      <c r="AZ82" s="537"/>
      <c r="BA82" s="537"/>
      <c r="BB82" s="537"/>
      <c r="BC82" s="538"/>
    </row>
    <row r="83" spans="3:56" s="53" customFormat="1" ht="13.5" customHeight="1">
      <c r="C83" s="605" t="s">
        <v>288</v>
      </c>
      <c r="D83" s="549"/>
      <c r="E83" s="549"/>
      <c r="F83" s="549"/>
      <c r="G83" s="549"/>
      <c r="H83" s="549"/>
      <c r="I83" s="549"/>
      <c r="J83" s="549"/>
      <c r="K83" s="549"/>
      <c r="L83" s="550"/>
      <c r="M83" s="534"/>
      <c r="N83" s="535"/>
      <c r="O83" s="535"/>
      <c r="P83" s="536"/>
      <c r="Q83" s="600"/>
      <c r="R83" s="601"/>
      <c r="S83" s="601"/>
      <c r="T83" s="601"/>
      <c r="U83" s="601"/>
      <c r="V83" s="601"/>
      <c r="W83" s="56"/>
      <c r="X83" s="543"/>
      <c r="Y83" s="544"/>
      <c r="Z83" s="534"/>
      <c r="AA83" s="535"/>
      <c r="AB83" s="535"/>
      <c r="AC83" s="536"/>
      <c r="AD83" s="534"/>
      <c r="AE83" s="535"/>
      <c r="AF83" s="535"/>
      <c r="AG83" s="536"/>
      <c r="AH83" s="751"/>
      <c r="AI83" s="752"/>
      <c r="AJ83" s="752"/>
      <c r="AK83" s="753"/>
      <c r="AL83" s="603"/>
      <c r="AM83" s="603"/>
      <c r="AN83" s="603"/>
      <c r="AO83" s="603"/>
      <c r="AP83" s="543"/>
      <c r="AQ83" s="543"/>
      <c r="AR83" s="543"/>
      <c r="AS83" s="543"/>
      <c r="AT83" s="543"/>
      <c r="AU83" s="543"/>
      <c r="AV83" s="543"/>
      <c r="AW83" s="543"/>
      <c r="AX83" s="543"/>
      <c r="AY83" s="543"/>
      <c r="AZ83" s="549"/>
      <c r="BA83" s="549"/>
      <c r="BB83" s="549"/>
      <c r="BC83" s="609"/>
    </row>
    <row r="84" spans="3:56" s="53" customFormat="1" ht="13.5" customHeight="1">
      <c r="C84" s="54"/>
      <c r="D84" s="549" t="s">
        <v>289</v>
      </c>
      <c r="E84" s="549"/>
      <c r="F84" s="549"/>
      <c r="G84" s="549"/>
      <c r="H84" s="549"/>
      <c r="I84" s="549"/>
      <c r="J84" s="549"/>
      <c r="K84" s="549"/>
      <c r="L84" s="550"/>
      <c r="M84" s="534"/>
      <c r="N84" s="535"/>
      <c r="O84" s="535"/>
      <c r="P84" s="536"/>
      <c r="Q84" s="600"/>
      <c r="R84" s="601"/>
      <c r="S84" s="601"/>
      <c r="T84" s="601"/>
      <c r="U84" s="601"/>
      <c r="V84" s="601"/>
      <c r="W84" s="601"/>
      <c r="X84" s="601"/>
      <c r="Y84" s="736"/>
      <c r="Z84" s="534"/>
      <c r="AA84" s="535"/>
      <c r="AB84" s="535"/>
      <c r="AC84" s="536"/>
      <c r="AD84" s="534"/>
      <c r="AE84" s="535"/>
      <c r="AF84" s="535"/>
      <c r="AG84" s="536"/>
      <c r="AH84" s="751"/>
      <c r="AI84" s="752"/>
      <c r="AJ84" s="752"/>
      <c r="AK84" s="753"/>
      <c r="AL84" s="603"/>
      <c r="AM84" s="603"/>
      <c r="AN84" s="603"/>
      <c r="AO84" s="603"/>
      <c r="AP84" s="543"/>
      <c r="AQ84" s="543"/>
      <c r="AR84" s="543"/>
      <c r="AS84" s="543"/>
      <c r="AT84" s="543"/>
      <c r="AU84" s="543"/>
      <c r="AV84" s="543"/>
      <c r="AW84" s="543"/>
      <c r="AX84" s="543"/>
      <c r="AY84" s="543"/>
      <c r="AZ84" s="549"/>
      <c r="BA84" s="549"/>
      <c r="BB84" s="549"/>
      <c r="BC84" s="609"/>
    </row>
    <row r="85" spans="3:56" s="53" customFormat="1" ht="13.5" customHeight="1">
      <c r="C85" s="54"/>
      <c r="D85" s="548" t="str">
        <f>"　　　"&amp;(入力シート!U161) &amp;"  "&amp; (入力シート!Y161)</f>
        <v xml:space="preserve">　　　  </v>
      </c>
      <c r="E85" s="549"/>
      <c r="F85" s="549"/>
      <c r="G85" s="549"/>
      <c r="H85" s="549"/>
      <c r="I85" s="549"/>
      <c r="J85" s="549"/>
      <c r="K85" s="549"/>
      <c r="L85" s="550"/>
      <c r="M85" s="534" t="str">
        <f>IF(ISNA(VLOOKUP(A9,入力シート!$B$161:$AR$180,36,FALSE)),"",VLOOKUP(A9,入力シート!$B$161:$AR$180,36,FALSE))</f>
        <v/>
      </c>
      <c r="N85" s="535"/>
      <c r="O85" s="535"/>
      <c r="P85" s="536"/>
      <c r="Q85" s="551" t="str">
        <f>IF($M85="","","備考欄・別添報告書参照")</f>
        <v/>
      </c>
      <c r="R85" s="543"/>
      <c r="S85" s="543"/>
      <c r="T85" s="543"/>
      <c r="U85" s="543"/>
      <c r="V85" s="543"/>
      <c r="W85" s="543"/>
      <c r="X85" s="543"/>
      <c r="Y85" s="544"/>
      <c r="Z85" s="534" t="str">
        <f>IF(M85="","",IF(($M$117-(SUM(入力シート!$AS$161:$AV$180,入力シート!$AS$185:$AV$194)))&gt;(入力シート!$T$12/入力シート!$BC$15),入力シート!$T$12*(入力シート!AO161/($M$117-(SUM(入力シート!$AS$161:$AV$180,入力シート!$AS$185:$AV$194)))),入力シート!AO161*入力シート!$BC$15))</f>
        <v/>
      </c>
      <c r="AA85" s="535"/>
      <c r="AB85" s="535"/>
      <c r="AC85" s="536"/>
      <c r="AD85" s="534" t="str">
        <f>IFERROR(M85-Z85,"")</f>
        <v/>
      </c>
      <c r="AE85" s="535"/>
      <c r="AF85" s="535"/>
      <c r="AG85" s="536"/>
      <c r="AH85" s="751"/>
      <c r="AI85" s="752"/>
      <c r="AJ85" s="752"/>
      <c r="AK85" s="753"/>
      <c r="AL85" s="824" t="s">
        <v>290</v>
      </c>
      <c r="AM85" s="552">
        <f>VLOOKUP(A9,入力シート!$B$161:$BD$180,48,0)</f>
        <v>0</v>
      </c>
      <c r="AN85" s="552"/>
      <c r="AO85" s="552"/>
      <c r="AP85" s="552"/>
      <c r="AQ85" s="552"/>
      <c r="AR85" s="552"/>
      <c r="AS85" s="552"/>
      <c r="AT85" s="821" t="s">
        <v>291</v>
      </c>
      <c r="AU85" s="545">
        <f>VLOOKUP(A9,入力シート!$B$161:$AJ$180,28,0)</f>
        <v>0</v>
      </c>
      <c r="AV85" s="545"/>
      <c r="AW85" s="545"/>
      <c r="AX85" s="545"/>
      <c r="AY85" s="823" t="s">
        <v>292</v>
      </c>
      <c r="AZ85" s="546">
        <f>VLOOKUP(A9,入力シート!$B$161:$AJ$180,32,0)</f>
        <v>0</v>
      </c>
      <c r="BA85" s="546"/>
      <c r="BB85" s="546"/>
      <c r="BC85" s="822"/>
      <c r="BD85" s="62"/>
    </row>
    <row r="86" spans="3:56" s="53" customFormat="1" ht="13.5" customHeight="1">
      <c r="C86" s="54"/>
      <c r="D86" s="548" t="str">
        <f>"　　　"&amp;(入力シート!U162) &amp;"  "&amp; (入力シート!Y162)</f>
        <v xml:space="preserve">　　　  </v>
      </c>
      <c r="E86" s="549"/>
      <c r="F86" s="549"/>
      <c r="G86" s="549"/>
      <c r="H86" s="549"/>
      <c r="I86" s="549"/>
      <c r="J86" s="549"/>
      <c r="K86" s="549"/>
      <c r="L86" s="550"/>
      <c r="M86" s="534" t="str">
        <f>IF(ISNA(VLOOKUP(A10,入力シート!$B$161:$AR$180,36,FALSE)),"",VLOOKUP(A10,入力シート!$B$161:$AR$180,36,FALSE))</f>
        <v/>
      </c>
      <c r="N86" s="535"/>
      <c r="O86" s="535"/>
      <c r="P86" s="536"/>
      <c r="Q86" s="551" t="str">
        <f t="shared" ref="Q86:Q104" si="16">IF($M86="","","備考欄・別添報告書参照")</f>
        <v/>
      </c>
      <c r="R86" s="543"/>
      <c r="S86" s="543"/>
      <c r="T86" s="543"/>
      <c r="U86" s="543"/>
      <c r="V86" s="543"/>
      <c r="W86" s="543"/>
      <c r="X86" s="543"/>
      <c r="Y86" s="544"/>
      <c r="Z86" s="534" t="str">
        <f>IF(M86="","",IF(($M$117-(SUM(入力シート!$AS$161:$AV$180,入力シート!$AS$185:$AV$194)))&gt;(入力シート!$T$12/入力シート!$BC$15),入力シート!$T$12*(入力シート!AO162/($M$117-(SUM(入力シート!$AS$161:$AV$180,入力シート!$AS$185:$AV$194)))),入力シート!AO162*入力シート!$BC$15))</f>
        <v/>
      </c>
      <c r="AA86" s="535"/>
      <c r="AB86" s="535"/>
      <c r="AC86" s="536"/>
      <c r="AD86" s="534" t="str">
        <f t="shared" ref="AD86:AD87" si="17">IFERROR(M86-Z86,"")</f>
        <v/>
      </c>
      <c r="AE86" s="535"/>
      <c r="AF86" s="535"/>
      <c r="AG86" s="536"/>
      <c r="AH86" s="751"/>
      <c r="AI86" s="752"/>
      <c r="AJ86" s="752"/>
      <c r="AK86" s="753"/>
      <c r="AL86" s="824"/>
      <c r="AM86" s="552">
        <f>VLOOKUP(A10,入力シート!$B$161:$BD$180,48,0)</f>
        <v>0</v>
      </c>
      <c r="AN86" s="552"/>
      <c r="AO86" s="552"/>
      <c r="AP86" s="552"/>
      <c r="AQ86" s="552"/>
      <c r="AR86" s="552"/>
      <c r="AS86" s="552"/>
      <c r="AT86" s="821"/>
      <c r="AU86" s="545">
        <f>VLOOKUP(A10,入力シート!$B$161:$AJ$180,28,0)</f>
        <v>0</v>
      </c>
      <c r="AV86" s="545"/>
      <c r="AW86" s="545"/>
      <c r="AX86" s="545"/>
      <c r="AY86" s="823"/>
      <c r="AZ86" s="546">
        <f>VLOOKUP(A10,入力シート!$B$161:$AJ$180,32,0)</f>
        <v>0</v>
      </c>
      <c r="BA86" s="546"/>
      <c r="BB86" s="546"/>
      <c r="BC86" s="822"/>
      <c r="BD86" s="62"/>
    </row>
    <row r="87" spans="3:56" s="53" customFormat="1" ht="13.5" customHeight="1">
      <c r="C87" s="54"/>
      <c r="D87" s="548" t="str">
        <f>"　　　"&amp;(入力シート!U163) &amp;"  "&amp; (入力シート!Y163)</f>
        <v xml:space="preserve">　　　  </v>
      </c>
      <c r="E87" s="549"/>
      <c r="F87" s="549"/>
      <c r="G87" s="549"/>
      <c r="H87" s="549"/>
      <c r="I87" s="549"/>
      <c r="J87" s="549"/>
      <c r="K87" s="549"/>
      <c r="L87" s="550"/>
      <c r="M87" s="534" t="str">
        <f>IF(ISNA(VLOOKUP(A11,入力シート!$B$161:$AR$180,36,FALSE)),"",VLOOKUP(A11,入力シート!$B$161:$AR$180,36,FALSE))</f>
        <v/>
      </c>
      <c r="N87" s="535"/>
      <c r="O87" s="535"/>
      <c r="P87" s="536"/>
      <c r="Q87" s="551" t="str">
        <f t="shared" si="16"/>
        <v/>
      </c>
      <c r="R87" s="543"/>
      <c r="S87" s="543"/>
      <c r="T87" s="543"/>
      <c r="U87" s="543"/>
      <c r="V87" s="543"/>
      <c r="W87" s="543"/>
      <c r="X87" s="543"/>
      <c r="Y87" s="544"/>
      <c r="Z87" s="534" t="str">
        <f>IF(M87="","",IF(($M$117-(SUM(入力シート!$AS$161:$AV$180,入力シート!$AS$185:$AV$194)))&gt;(入力シート!$T$12/入力シート!$BC$15),入力シート!$T$12*(入力シート!AO163/($M$117-(SUM(入力シート!$AS$161:$AV$180,入力シート!$AS$185:$AV$194)))),入力シート!AO163*入力シート!$BC$15))</f>
        <v/>
      </c>
      <c r="AA87" s="535"/>
      <c r="AB87" s="535"/>
      <c r="AC87" s="536"/>
      <c r="AD87" s="534" t="str">
        <f t="shared" si="17"/>
        <v/>
      </c>
      <c r="AE87" s="535"/>
      <c r="AF87" s="535"/>
      <c r="AG87" s="536"/>
      <c r="AH87" s="751"/>
      <c r="AI87" s="752"/>
      <c r="AJ87" s="752"/>
      <c r="AK87" s="753"/>
      <c r="AL87" s="824"/>
      <c r="AM87" s="552">
        <f>VLOOKUP(A11,入力シート!$B$161:$BD$180,48,0)</f>
        <v>0</v>
      </c>
      <c r="AN87" s="552"/>
      <c r="AO87" s="552"/>
      <c r="AP87" s="552"/>
      <c r="AQ87" s="552"/>
      <c r="AR87" s="552"/>
      <c r="AS87" s="552"/>
      <c r="AT87" s="821"/>
      <c r="AU87" s="545">
        <f>VLOOKUP(A11,入力シート!$B$161:$AJ$180,28,0)</f>
        <v>0</v>
      </c>
      <c r="AV87" s="545"/>
      <c r="AW87" s="545"/>
      <c r="AX87" s="545"/>
      <c r="AY87" s="823"/>
      <c r="AZ87" s="546">
        <f>VLOOKUP(A11,入力シート!$B$161:$AJ$180,32,0)</f>
        <v>0</v>
      </c>
      <c r="BA87" s="546"/>
      <c r="BB87" s="546"/>
      <c r="BC87" s="822"/>
      <c r="BD87" s="62"/>
    </row>
    <row r="88" spans="3:56" s="53" customFormat="1" ht="13.5" customHeight="1">
      <c r="C88" s="54"/>
      <c r="D88" s="548" t="str">
        <f>"　　　"&amp;(入力シート!U164) &amp;"  "&amp; (入力シート!Y164)</f>
        <v xml:space="preserve">　　　  </v>
      </c>
      <c r="E88" s="549"/>
      <c r="F88" s="549"/>
      <c r="G88" s="549"/>
      <c r="H88" s="549"/>
      <c r="I88" s="549"/>
      <c r="J88" s="549"/>
      <c r="K88" s="549"/>
      <c r="L88" s="550"/>
      <c r="M88" s="534" t="str">
        <f>IF(ISNA(VLOOKUP(A12,入力シート!$B$161:$AR$180,36,FALSE)),"",VLOOKUP(A12,入力シート!$B$161:$AR$180,36,FALSE))</f>
        <v/>
      </c>
      <c r="N88" s="535"/>
      <c r="O88" s="535"/>
      <c r="P88" s="536"/>
      <c r="Q88" s="551" t="str">
        <f t="shared" si="16"/>
        <v/>
      </c>
      <c r="R88" s="543"/>
      <c r="S88" s="543"/>
      <c r="T88" s="543"/>
      <c r="U88" s="543"/>
      <c r="V88" s="543"/>
      <c r="W88" s="543"/>
      <c r="X88" s="543"/>
      <c r="Y88" s="544"/>
      <c r="Z88" s="534" t="str">
        <f>IF(M88="","",IF(($M$117-(SUM(入力シート!$AS$161:$AV$180,入力シート!$AS$185:$AV$194)))&gt;(入力シート!$T$12/入力シート!$BC$15),入力シート!$T$12*(入力シート!AO164/($M$117-(SUM(入力シート!$AS$161:$AV$180,入力シート!$AS$185:$AV$194)))),入力シート!AO164*入力シート!$BC$15))</f>
        <v/>
      </c>
      <c r="AA88" s="535"/>
      <c r="AB88" s="535"/>
      <c r="AC88" s="536"/>
      <c r="AD88" s="534" t="str">
        <f t="shared" ref="AD88:AD104" si="18">IFERROR(M88-Z88,"")</f>
        <v/>
      </c>
      <c r="AE88" s="535"/>
      <c r="AF88" s="535"/>
      <c r="AG88" s="536"/>
      <c r="AH88" s="751"/>
      <c r="AI88" s="752"/>
      <c r="AJ88" s="752"/>
      <c r="AK88" s="753"/>
      <c r="AL88" s="824"/>
      <c r="AM88" s="552">
        <f>VLOOKUP(A12,入力シート!$B$161:$BD$180,48,0)</f>
        <v>0</v>
      </c>
      <c r="AN88" s="552"/>
      <c r="AO88" s="552"/>
      <c r="AP88" s="552"/>
      <c r="AQ88" s="552"/>
      <c r="AR88" s="552"/>
      <c r="AS88" s="552"/>
      <c r="AT88" s="821"/>
      <c r="AU88" s="545">
        <f>VLOOKUP(A12,入力シート!$B$161:$AJ$180,28,0)</f>
        <v>0</v>
      </c>
      <c r="AV88" s="545"/>
      <c r="AW88" s="545"/>
      <c r="AX88" s="545"/>
      <c r="AY88" s="823"/>
      <c r="AZ88" s="546">
        <f>VLOOKUP(A12,入力シート!$B$161:$AJ$180,32,0)</f>
        <v>0</v>
      </c>
      <c r="BA88" s="546"/>
      <c r="BB88" s="546"/>
      <c r="BC88" s="822"/>
      <c r="BD88" s="62"/>
    </row>
    <row r="89" spans="3:56" s="53" customFormat="1" ht="13.5" customHeight="1">
      <c r="C89" s="54"/>
      <c r="D89" s="548" t="str">
        <f>"　　　"&amp;(入力シート!U165) &amp;"  "&amp; (入力シート!Y165)</f>
        <v xml:space="preserve">　　　  </v>
      </c>
      <c r="E89" s="549"/>
      <c r="F89" s="549"/>
      <c r="G89" s="549"/>
      <c r="H89" s="549"/>
      <c r="I89" s="549"/>
      <c r="J89" s="549"/>
      <c r="K89" s="549"/>
      <c r="L89" s="550"/>
      <c r="M89" s="534" t="str">
        <f>IF(ISNA(VLOOKUP(A13,入力シート!$B$161:$AR$180,36,FALSE)),"",VLOOKUP(A13,入力シート!$B$161:$AR$180,36,FALSE))</f>
        <v/>
      </c>
      <c r="N89" s="535"/>
      <c r="O89" s="535"/>
      <c r="P89" s="536"/>
      <c r="Q89" s="551" t="str">
        <f t="shared" si="16"/>
        <v/>
      </c>
      <c r="R89" s="543"/>
      <c r="S89" s="543"/>
      <c r="T89" s="543"/>
      <c r="U89" s="543"/>
      <c r="V89" s="543"/>
      <c r="W89" s="543"/>
      <c r="X89" s="543"/>
      <c r="Y89" s="544"/>
      <c r="Z89" s="534" t="str">
        <f>IF(M89="","",IF(($M$117-(SUM(入力シート!$AS$161:$AV$180,入力シート!$AS$185:$AV$194)))&gt;(入力シート!$T$12/入力シート!$BC$15),入力シート!$T$12*(入力シート!AO165/($M$117-(SUM(入力シート!$AS$161:$AV$180,入力シート!$AS$185:$AV$194)))),入力シート!AO165*入力シート!$BC$15))</f>
        <v/>
      </c>
      <c r="AA89" s="535"/>
      <c r="AB89" s="535"/>
      <c r="AC89" s="536"/>
      <c r="AD89" s="534" t="str">
        <f t="shared" si="18"/>
        <v/>
      </c>
      <c r="AE89" s="535"/>
      <c r="AF89" s="535"/>
      <c r="AG89" s="536"/>
      <c r="AH89" s="751"/>
      <c r="AI89" s="752"/>
      <c r="AJ89" s="752"/>
      <c r="AK89" s="753"/>
      <c r="AL89" s="824"/>
      <c r="AM89" s="552">
        <f>VLOOKUP(A13,入力シート!$B$161:$BD$180,48,0)</f>
        <v>0</v>
      </c>
      <c r="AN89" s="552"/>
      <c r="AO89" s="552"/>
      <c r="AP89" s="552"/>
      <c r="AQ89" s="552"/>
      <c r="AR89" s="552"/>
      <c r="AS89" s="552"/>
      <c r="AT89" s="821"/>
      <c r="AU89" s="545">
        <f>VLOOKUP(A13,入力シート!$B$161:$AJ$180,28,0)</f>
        <v>0</v>
      </c>
      <c r="AV89" s="545"/>
      <c r="AW89" s="545"/>
      <c r="AX89" s="545"/>
      <c r="AY89" s="823"/>
      <c r="AZ89" s="546">
        <f>VLOOKUP(A13,入力シート!$B$161:$AJ$180,32,0)</f>
        <v>0</v>
      </c>
      <c r="BA89" s="546"/>
      <c r="BB89" s="546"/>
      <c r="BC89" s="822"/>
      <c r="BD89" s="62"/>
    </row>
    <row r="90" spans="3:56" s="53" customFormat="1" ht="13.5" customHeight="1">
      <c r="C90" s="54"/>
      <c r="D90" s="548" t="str">
        <f>"　　　"&amp;(入力シート!U166) &amp;"  "&amp; (入力シート!Y166)</f>
        <v xml:space="preserve">　　　  </v>
      </c>
      <c r="E90" s="549"/>
      <c r="F90" s="549"/>
      <c r="G90" s="549"/>
      <c r="H90" s="549"/>
      <c r="I90" s="549"/>
      <c r="J90" s="549"/>
      <c r="K90" s="549"/>
      <c r="L90" s="550"/>
      <c r="M90" s="534" t="str">
        <f>IF(ISNA(VLOOKUP(A14,入力シート!$B$161:$AR$180,36,FALSE)),"",VLOOKUP(A14,入力シート!$B$161:$AR$180,36,FALSE))</f>
        <v/>
      </c>
      <c r="N90" s="535"/>
      <c r="O90" s="535"/>
      <c r="P90" s="536"/>
      <c r="Q90" s="551" t="str">
        <f t="shared" si="16"/>
        <v/>
      </c>
      <c r="R90" s="543"/>
      <c r="S90" s="543"/>
      <c r="T90" s="543"/>
      <c r="U90" s="543"/>
      <c r="V90" s="543"/>
      <c r="W90" s="543"/>
      <c r="X90" s="543"/>
      <c r="Y90" s="544"/>
      <c r="Z90" s="534" t="str">
        <f>IF(M90="","",IF(($M$117-(SUM(入力シート!$AS$161:$AV$180,入力シート!$AS$185:$AV$194)))&gt;(入力シート!$T$12/入力シート!$BC$15),入力シート!$T$12*(入力シート!AO166/($M$117-(SUM(入力シート!$AS$161:$AV$180,入力シート!$AS$185:$AV$194)))),入力シート!AO166*入力シート!$BC$15))</f>
        <v/>
      </c>
      <c r="AA90" s="535"/>
      <c r="AB90" s="535"/>
      <c r="AC90" s="536"/>
      <c r="AD90" s="534" t="str">
        <f t="shared" si="18"/>
        <v/>
      </c>
      <c r="AE90" s="535"/>
      <c r="AF90" s="535"/>
      <c r="AG90" s="536"/>
      <c r="AH90" s="751"/>
      <c r="AI90" s="752"/>
      <c r="AJ90" s="752"/>
      <c r="AK90" s="753"/>
      <c r="AL90" s="824"/>
      <c r="AM90" s="552">
        <f>VLOOKUP(A14,入力シート!$B$161:$BD$180,48,0)</f>
        <v>0</v>
      </c>
      <c r="AN90" s="552"/>
      <c r="AO90" s="552"/>
      <c r="AP90" s="552"/>
      <c r="AQ90" s="552"/>
      <c r="AR90" s="552"/>
      <c r="AS90" s="552"/>
      <c r="AT90" s="821"/>
      <c r="AU90" s="545">
        <f>VLOOKUP(A14,入力シート!$B$161:$AJ$180,28,0)</f>
        <v>0</v>
      </c>
      <c r="AV90" s="545"/>
      <c r="AW90" s="545"/>
      <c r="AX90" s="545"/>
      <c r="AY90" s="823"/>
      <c r="AZ90" s="546">
        <f>VLOOKUP(A14,入力シート!$B$161:$AJ$180,32,0)</f>
        <v>0</v>
      </c>
      <c r="BA90" s="546"/>
      <c r="BB90" s="546"/>
      <c r="BC90" s="547"/>
    </row>
    <row r="91" spans="3:56" s="53" customFormat="1" ht="13.5" customHeight="1">
      <c r="C91" s="54"/>
      <c r="D91" s="548" t="str">
        <f>"　　　"&amp;(入力シート!U167) &amp;"  "&amp; (入力シート!Y167)</f>
        <v xml:space="preserve">　　　  </v>
      </c>
      <c r="E91" s="549"/>
      <c r="F91" s="549"/>
      <c r="G91" s="549"/>
      <c r="H91" s="549"/>
      <c r="I91" s="549"/>
      <c r="J91" s="549"/>
      <c r="K91" s="549"/>
      <c r="L91" s="550"/>
      <c r="M91" s="534" t="str">
        <f>IF(ISNA(VLOOKUP(A15,入力シート!$B$161:$AR$180,36,FALSE)),"",VLOOKUP(A15,入力シート!$B$161:$AR$180,36,FALSE))</f>
        <v/>
      </c>
      <c r="N91" s="535"/>
      <c r="O91" s="535"/>
      <c r="P91" s="536"/>
      <c r="Q91" s="551" t="str">
        <f t="shared" si="16"/>
        <v/>
      </c>
      <c r="R91" s="543"/>
      <c r="S91" s="543"/>
      <c r="T91" s="543"/>
      <c r="U91" s="543"/>
      <c r="V91" s="543"/>
      <c r="W91" s="543"/>
      <c r="X91" s="543"/>
      <c r="Y91" s="544"/>
      <c r="Z91" s="534" t="str">
        <f>IF(M91="","",IF(($M$117-(SUM(入力シート!$AS$161:$AV$180,入力シート!$AS$185:$AV$194)))&gt;(入力シート!$T$12/入力シート!$BC$15),入力シート!$T$12*(入力シート!AO167/($M$117-(SUM(入力シート!$AS$161:$AV$180,入力シート!$AS$185:$AV$194)))),入力シート!AO167*入力シート!$BC$15))</f>
        <v/>
      </c>
      <c r="AA91" s="535"/>
      <c r="AB91" s="535"/>
      <c r="AC91" s="536"/>
      <c r="AD91" s="534" t="str">
        <f t="shared" si="18"/>
        <v/>
      </c>
      <c r="AE91" s="535"/>
      <c r="AF91" s="535"/>
      <c r="AG91" s="536"/>
      <c r="AH91" s="751"/>
      <c r="AI91" s="752"/>
      <c r="AJ91" s="752"/>
      <c r="AK91" s="753"/>
      <c r="AL91" s="824"/>
      <c r="AM91" s="552">
        <f>VLOOKUP(A15,入力シート!$B$161:$BD$180,48,0)</f>
        <v>0</v>
      </c>
      <c r="AN91" s="552"/>
      <c r="AO91" s="552"/>
      <c r="AP91" s="552"/>
      <c r="AQ91" s="552"/>
      <c r="AR91" s="552"/>
      <c r="AS91" s="552"/>
      <c r="AT91" s="821"/>
      <c r="AU91" s="545">
        <f>VLOOKUP(A15,入力シート!$B$161:$AJ$180,28,0)</f>
        <v>0</v>
      </c>
      <c r="AV91" s="545"/>
      <c r="AW91" s="545"/>
      <c r="AX91" s="545"/>
      <c r="AY91" s="823"/>
      <c r="AZ91" s="546">
        <f>VLOOKUP(A15,入力シート!$B$161:$AJ$180,32,0)</f>
        <v>0</v>
      </c>
      <c r="BA91" s="546"/>
      <c r="BB91" s="546"/>
      <c r="BC91" s="547"/>
    </row>
    <row r="92" spans="3:56" s="53" customFormat="1" ht="13.5" customHeight="1">
      <c r="C92" s="54"/>
      <c r="D92" s="548" t="str">
        <f>"　　　"&amp;(入力シート!U168) &amp;"  "&amp; (入力シート!Y168)</f>
        <v xml:space="preserve">　　　  </v>
      </c>
      <c r="E92" s="549"/>
      <c r="F92" s="549"/>
      <c r="G92" s="549"/>
      <c r="H92" s="549"/>
      <c r="I92" s="549"/>
      <c r="J92" s="549"/>
      <c r="K92" s="549"/>
      <c r="L92" s="550"/>
      <c r="M92" s="534" t="str">
        <f>IF(ISNA(VLOOKUP(A16,入力シート!$B$161:$AR$180,36,FALSE)),"",VLOOKUP(A16,入力シート!$B$161:$AR$180,36,FALSE))</f>
        <v/>
      </c>
      <c r="N92" s="535"/>
      <c r="O92" s="535"/>
      <c r="P92" s="536"/>
      <c r="Q92" s="551" t="str">
        <f t="shared" si="16"/>
        <v/>
      </c>
      <c r="R92" s="543"/>
      <c r="S92" s="543"/>
      <c r="T92" s="543"/>
      <c r="U92" s="543"/>
      <c r="V92" s="543"/>
      <c r="W92" s="543"/>
      <c r="X92" s="543"/>
      <c r="Y92" s="544"/>
      <c r="Z92" s="534" t="str">
        <f>IF(M92="","",IF(($M$117-(SUM(入力シート!$AS$161:$AV$180,入力シート!$AS$185:$AV$194)))&gt;(入力シート!$T$12/入力シート!$BC$15),入力シート!$T$12*(入力シート!AO168/($M$117-(SUM(入力シート!$AS$161:$AV$180,入力シート!$AS$185:$AV$194)))),入力シート!AO168*入力シート!$BC$15))</f>
        <v/>
      </c>
      <c r="AA92" s="535"/>
      <c r="AB92" s="535"/>
      <c r="AC92" s="536"/>
      <c r="AD92" s="534" t="str">
        <f t="shared" si="18"/>
        <v/>
      </c>
      <c r="AE92" s="535"/>
      <c r="AF92" s="535"/>
      <c r="AG92" s="536"/>
      <c r="AH92" s="751"/>
      <c r="AI92" s="752"/>
      <c r="AJ92" s="752"/>
      <c r="AK92" s="753"/>
      <c r="AL92" s="824"/>
      <c r="AM92" s="552">
        <f>VLOOKUP(A16,入力シート!$B$161:$BD$180,48,0)</f>
        <v>0</v>
      </c>
      <c r="AN92" s="552"/>
      <c r="AO92" s="552"/>
      <c r="AP92" s="552"/>
      <c r="AQ92" s="552"/>
      <c r="AR92" s="552"/>
      <c r="AS92" s="552"/>
      <c r="AT92" s="821"/>
      <c r="AU92" s="545">
        <f>VLOOKUP(A16,入力シート!$B$161:$AJ$180,28,0)</f>
        <v>0</v>
      </c>
      <c r="AV92" s="545"/>
      <c r="AW92" s="545"/>
      <c r="AX92" s="545"/>
      <c r="AY92" s="823"/>
      <c r="AZ92" s="546">
        <f>VLOOKUP(A16,入力シート!$B$161:$AJ$180,32,0)</f>
        <v>0</v>
      </c>
      <c r="BA92" s="546"/>
      <c r="BB92" s="546"/>
      <c r="BC92" s="547"/>
    </row>
    <row r="93" spans="3:56" s="53" customFormat="1" ht="13.5" customHeight="1">
      <c r="C93" s="54"/>
      <c r="D93" s="548" t="str">
        <f>"　　　"&amp;(入力シート!U169) &amp;"  "&amp; (入力シート!Y169)</f>
        <v xml:space="preserve">　　　  </v>
      </c>
      <c r="E93" s="549"/>
      <c r="F93" s="549"/>
      <c r="G93" s="549"/>
      <c r="H93" s="549"/>
      <c r="I93" s="549"/>
      <c r="J93" s="549"/>
      <c r="K93" s="549"/>
      <c r="L93" s="550"/>
      <c r="M93" s="534" t="str">
        <f>IF(ISNA(VLOOKUP(A17,入力シート!$B$161:$AR$180,36,FALSE)),"",VLOOKUP(A17,入力シート!$B$161:$AR$180,36,FALSE))</f>
        <v/>
      </c>
      <c r="N93" s="535"/>
      <c r="O93" s="535"/>
      <c r="P93" s="536"/>
      <c r="Q93" s="551" t="str">
        <f t="shared" si="16"/>
        <v/>
      </c>
      <c r="R93" s="543"/>
      <c r="S93" s="543"/>
      <c r="T93" s="543"/>
      <c r="U93" s="543"/>
      <c r="V93" s="543"/>
      <c r="W93" s="543"/>
      <c r="X93" s="543"/>
      <c r="Y93" s="544"/>
      <c r="Z93" s="534" t="str">
        <f>IF(M93="","",IF(($M$117-(SUM(入力シート!$AS$161:$AV$180,入力シート!$AS$185:$AV$194)))&gt;(入力シート!$T$12/入力シート!$BC$15),入力シート!$T$12*(入力シート!AO169/($M$117-(SUM(入力シート!$AS$161:$AV$180,入力シート!$AS$185:$AV$194)))),入力シート!AO169*入力シート!$BC$15))</f>
        <v/>
      </c>
      <c r="AA93" s="535"/>
      <c r="AB93" s="535"/>
      <c r="AC93" s="536"/>
      <c r="AD93" s="534" t="str">
        <f t="shared" si="18"/>
        <v/>
      </c>
      <c r="AE93" s="535"/>
      <c r="AF93" s="535"/>
      <c r="AG93" s="536"/>
      <c r="AH93" s="751"/>
      <c r="AI93" s="752"/>
      <c r="AJ93" s="752"/>
      <c r="AK93" s="753"/>
      <c r="AL93" s="824"/>
      <c r="AM93" s="552">
        <f>VLOOKUP(A17,入力シート!$B$161:$BD$180,48,0)</f>
        <v>0</v>
      </c>
      <c r="AN93" s="552"/>
      <c r="AO93" s="552"/>
      <c r="AP93" s="552"/>
      <c r="AQ93" s="552"/>
      <c r="AR93" s="552"/>
      <c r="AS93" s="552"/>
      <c r="AT93" s="821"/>
      <c r="AU93" s="545">
        <f>VLOOKUP(A17,入力シート!$B$161:$AJ$180,28,0)</f>
        <v>0</v>
      </c>
      <c r="AV93" s="545"/>
      <c r="AW93" s="545"/>
      <c r="AX93" s="545"/>
      <c r="AY93" s="823"/>
      <c r="AZ93" s="546">
        <f>VLOOKUP(A17,入力シート!$B$161:$AJ$180,32,0)</f>
        <v>0</v>
      </c>
      <c r="BA93" s="546"/>
      <c r="BB93" s="546"/>
      <c r="BC93" s="547"/>
    </row>
    <row r="94" spans="3:56" s="53" customFormat="1" ht="13.5" customHeight="1">
      <c r="C94" s="54"/>
      <c r="D94" s="548" t="str">
        <f>"　　　"&amp;(入力シート!U170) &amp;"  "&amp; (入力シート!Y170)</f>
        <v xml:space="preserve">　　　  </v>
      </c>
      <c r="E94" s="549"/>
      <c r="F94" s="549"/>
      <c r="G94" s="549"/>
      <c r="H94" s="549"/>
      <c r="I94" s="549"/>
      <c r="J94" s="549"/>
      <c r="K94" s="549"/>
      <c r="L94" s="550"/>
      <c r="M94" s="534" t="str">
        <f>IF(ISNA(VLOOKUP(A18,入力シート!$B$161:$AR$180,36,FALSE)),"",VLOOKUP(A18,入力シート!$B$161:$AR$180,36,FALSE))</f>
        <v/>
      </c>
      <c r="N94" s="535"/>
      <c r="O94" s="535"/>
      <c r="P94" s="536"/>
      <c r="Q94" s="551" t="str">
        <f t="shared" si="16"/>
        <v/>
      </c>
      <c r="R94" s="543"/>
      <c r="S94" s="543"/>
      <c r="T94" s="543"/>
      <c r="U94" s="543"/>
      <c r="V94" s="543"/>
      <c r="W94" s="543"/>
      <c r="X94" s="543"/>
      <c r="Y94" s="544"/>
      <c r="Z94" s="534" t="str">
        <f>IF(M94="","",IF(($M$117-(SUM(入力シート!$AS$161:$AV$180,入力シート!$AS$185:$AV$194)))&gt;(入力シート!$T$12/入力シート!$BC$15),入力シート!$T$12*(入力シート!AO170/($M$117-(SUM(入力シート!$AS$161:$AV$180,入力シート!$AS$185:$AV$194)))),入力シート!AO170*入力シート!$BC$15))</f>
        <v/>
      </c>
      <c r="AA94" s="535"/>
      <c r="AB94" s="535"/>
      <c r="AC94" s="536"/>
      <c r="AD94" s="534" t="str">
        <f t="shared" si="18"/>
        <v/>
      </c>
      <c r="AE94" s="535"/>
      <c r="AF94" s="535"/>
      <c r="AG94" s="536"/>
      <c r="AH94" s="751"/>
      <c r="AI94" s="752"/>
      <c r="AJ94" s="752"/>
      <c r="AK94" s="753"/>
      <c r="AL94" s="824"/>
      <c r="AM94" s="552">
        <f>VLOOKUP(A18,入力シート!$B$161:$BD$180,48,0)</f>
        <v>0</v>
      </c>
      <c r="AN94" s="552"/>
      <c r="AO94" s="552"/>
      <c r="AP94" s="552"/>
      <c r="AQ94" s="552"/>
      <c r="AR94" s="552"/>
      <c r="AS94" s="552"/>
      <c r="AT94" s="821"/>
      <c r="AU94" s="545">
        <f>VLOOKUP(A18,入力シート!$B$161:$AJ$180,28,0)</f>
        <v>0</v>
      </c>
      <c r="AV94" s="545"/>
      <c r="AW94" s="545"/>
      <c r="AX94" s="545"/>
      <c r="AY94" s="823"/>
      <c r="AZ94" s="546">
        <f>VLOOKUP(A18,入力シート!$B$161:$AJ$180,32,0)</f>
        <v>0</v>
      </c>
      <c r="BA94" s="546"/>
      <c r="BB94" s="546"/>
      <c r="BC94" s="547"/>
    </row>
    <row r="95" spans="3:56" s="53" customFormat="1" ht="13.5" customHeight="1">
      <c r="C95" s="54"/>
      <c r="D95" s="548" t="str">
        <f>"　　　"&amp;(入力シート!U171) &amp;"  "&amp; (入力シート!Y171)</f>
        <v xml:space="preserve">　　　  </v>
      </c>
      <c r="E95" s="549"/>
      <c r="F95" s="549"/>
      <c r="G95" s="549"/>
      <c r="H95" s="549"/>
      <c r="I95" s="549"/>
      <c r="J95" s="549"/>
      <c r="K95" s="549"/>
      <c r="L95" s="550"/>
      <c r="M95" s="534" t="str">
        <f>IF(ISNA(VLOOKUP(A19,入力シート!$B$161:$AR$180,36,FALSE)),"",VLOOKUP(A19,入力シート!$B$161:$AR$180,36,FALSE))</f>
        <v/>
      </c>
      <c r="N95" s="535"/>
      <c r="O95" s="535"/>
      <c r="P95" s="536"/>
      <c r="Q95" s="551" t="str">
        <f t="shared" si="16"/>
        <v/>
      </c>
      <c r="R95" s="543"/>
      <c r="S95" s="543"/>
      <c r="T95" s="543"/>
      <c r="U95" s="543"/>
      <c r="V95" s="543"/>
      <c r="W95" s="543"/>
      <c r="X95" s="543"/>
      <c r="Y95" s="544"/>
      <c r="Z95" s="534" t="str">
        <f>IF(M95="","",IF(($M$117-(SUM(入力シート!$AS$161:$AV$180,入力シート!$AS$185:$AV$194)))&gt;(入力シート!$T$12/入力シート!$BC$15),入力シート!$T$12*(入力シート!AO171/($M$117-(SUM(入力シート!$AS$161:$AV$180,入力シート!$AS$185:$AV$194)))),入力シート!AO171*入力シート!$BC$15))</f>
        <v/>
      </c>
      <c r="AA95" s="535"/>
      <c r="AB95" s="535"/>
      <c r="AC95" s="536"/>
      <c r="AD95" s="534" t="str">
        <f t="shared" si="18"/>
        <v/>
      </c>
      <c r="AE95" s="535"/>
      <c r="AF95" s="535"/>
      <c r="AG95" s="536"/>
      <c r="AH95" s="751"/>
      <c r="AI95" s="752"/>
      <c r="AJ95" s="752"/>
      <c r="AK95" s="753"/>
      <c r="AL95" s="824"/>
      <c r="AM95" s="552">
        <f>VLOOKUP(A19,入力シート!$B$161:$BD$180,48,0)</f>
        <v>0</v>
      </c>
      <c r="AN95" s="552"/>
      <c r="AO95" s="552"/>
      <c r="AP95" s="552"/>
      <c r="AQ95" s="552"/>
      <c r="AR95" s="552"/>
      <c r="AS95" s="552"/>
      <c r="AT95" s="821"/>
      <c r="AU95" s="545">
        <f>VLOOKUP(A19,入力シート!$B$161:$AJ$180,28,0)</f>
        <v>0</v>
      </c>
      <c r="AV95" s="545"/>
      <c r="AW95" s="545"/>
      <c r="AX95" s="545"/>
      <c r="AY95" s="823"/>
      <c r="AZ95" s="546">
        <f>VLOOKUP(A19,入力シート!$B$161:$AJ$180,32,0)</f>
        <v>0</v>
      </c>
      <c r="BA95" s="546"/>
      <c r="BB95" s="546"/>
      <c r="BC95" s="547"/>
    </row>
    <row r="96" spans="3:56" s="53" customFormat="1" ht="13.5" customHeight="1">
      <c r="C96" s="54"/>
      <c r="D96" s="548" t="str">
        <f>"　　　"&amp;(入力シート!U172) &amp;"  "&amp; (入力シート!Y172)</f>
        <v xml:space="preserve">　　　  </v>
      </c>
      <c r="E96" s="549"/>
      <c r="F96" s="549"/>
      <c r="G96" s="549"/>
      <c r="H96" s="549"/>
      <c r="I96" s="549"/>
      <c r="J96" s="549"/>
      <c r="K96" s="549"/>
      <c r="L96" s="550"/>
      <c r="M96" s="534" t="str">
        <f>IF(ISNA(VLOOKUP(A20,入力シート!$B$161:$AR$180,36,FALSE)),"",VLOOKUP(A20,入力シート!$B$161:$AR$180,36,FALSE))</f>
        <v/>
      </c>
      <c r="N96" s="535"/>
      <c r="O96" s="535"/>
      <c r="P96" s="536"/>
      <c r="Q96" s="551" t="str">
        <f t="shared" si="16"/>
        <v/>
      </c>
      <c r="R96" s="543"/>
      <c r="S96" s="543"/>
      <c r="T96" s="543"/>
      <c r="U96" s="543"/>
      <c r="V96" s="543"/>
      <c r="W96" s="543"/>
      <c r="X96" s="543"/>
      <c r="Y96" s="544"/>
      <c r="Z96" s="534" t="str">
        <f>IF(M96="","",IF(($M$117-(SUM(入力シート!$AS$161:$AV$180,入力シート!$AS$185:$AV$194)))&gt;(入力シート!$T$12/入力シート!$BC$15),入力シート!$T$12*(入力シート!AO172/($M$117-(SUM(入力シート!$AS$161:$AV$180,入力シート!$AS$185:$AV$194)))),入力シート!AO172*入力シート!$BC$15))</f>
        <v/>
      </c>
      <c r="AA96" s="535"/>
      <c r="AB96" s="535"/>
      <c r="AC96" s="536"/>
      <c r="AD96" s="534" t="str">
        <f t="shared" si="18"/>
        <v/>
      </c>
      <c r="AE96" s="535"/>
      <c r="AF96" s="535"/>
      <c r="AG96" s="536"/>
      <c r="AH96" s="751"/>
      <c r="AI96" s="752"/>
      <c r="AJ96" s="752"/>
      <c r="AK96" s="753"/>
      <c r="AL96" s="824"/>
      <c r="AM96" s="552">
        <f>VLOOKUP(A20,入力シート!$B$161:$BD$180,48,0)</f>
        <v>0</v>
      </c>
      <c r="AN96" s="552"/>
      <c r="AO96" s="552"/>
      <c r="AP96" s="552"/>
      <c r="AQ96" s="552"/>
      <c r="AR96" s="552"/>
      <c r="AS96" s="552"/>
      <c r="AT96" s="821"/>
      <c r="AU96" s="545">
        <f>VLOOKUP(A20,入力シート!$B$161:$AJ$180,28,0)</f>
        <v>0</v>
      </c>
      <c r="AV96" s="545"/>
      <c r="AW96" s="545"/>
      <c r="AX96" s="545"/>
      <c r="AY96" s="823"/>
      <c r="AZ96" s="546">
        <f>VLOOKUP(A20,入力シート!$B$161:$AJ$180,32,0)</f>
        <v>0</v>
      </c>
      <c r="BA96" s="546"/>
      <c r="BB96" s="546"/>
      <c r="BC96" s="547"/>
    </row>
    <row r="97" spans="3:55" s="53" customFormat="1" ht="13.5" customHeight="1">
      <c r="C97" s="54"/>
      <c r="D97" s="548" t="str">
        <f>"　　　"&amp;(入力シート!U173) &amp;"  "&amp; (入力シート!Y173)</f>
        <v xml:space="preserve">　　　  </v>
      </c>
      <c r="E97" s="549"/>
      <c r="F97" s="549"/>
      <c r="G97" s="549"/>
      <c r="H97" s="549"/>
      <c r="I97" s="549"/>
      <c r="J97" s="549"/>
      <c r="K97" s="549"/>
      <c r="L97" s="550"/>
      <c r="M97" s="534" t="str">
        <f>IF(ISNA(VLOOKUP(A21,入力シート!$B$161:$AR$180,36,FALSE)),"",VLOOKUP(A21,入力シート!$B$161:$AR$180,36,FALSE))</f>
        <v/>
      </c>
      <c r="N97" s="535"/>
      <c r="O97" s="535"/>
      <c r="P97" s="536"/>
      <c r="Q97" s="551" t="str">
        <f t="shared" si="16"/>
        <v/>
      </c>
      <c r="R97" s="543"/>
      <c r="S97" s="543"/>
      <c r="T97" s="543"/>
      <c r="U97" s="543"/>
      <c r="V97" s="543"/>
      <c r="W97" s="543"/>
      <c r="X97" s="543"/>
      <c r="Y97" s="544"/>
      <c r="Z97" s="534" t="str">
        <f>IF(M97="","",IF(($M$117-(SUM(入力シート!$AS$161:$AV$180,入力シート!$AS$185:$AV$194)))&gt;(入力シート!$T$12/入力シート!$BC$15),入力シート!$T$12*(入力シート!AO173/($M$117-(SUM(入力シート!$AS$161:$AV$180,入力シート!$AS$185:$AV$194)))),入力シート!AO173*入力シート!$BC$15))</f>
        <v/>
      </c>
      <c r="AA97" s="535"/>
      <c r="AB97" s="535"/>
      <c r="AC97" s="536"/>
      <c r="AD97" s="534" t="str">
        <f t="shared" si="18"/>
        <v/>
      </c>
      <c r="AE97" s="535"/>
      <c r="AF97" s="535"/>
      <c r="AG97" s="536"/>
      <c r="AH97" s="751"/>
      <c r="AI97" s="752"/>
      <c r="AJ97" s="752"/>
      <c r="AK97" s="753"/>
      <c r="AL97" s="824"/>
      <c r="AM97" s="552">
        <f>VLOOKUP(A21,入力シート!$B$161:$BD$180,48,0)</f>
        <v>0</v>
      </c>
      <c r="AN97" s="552"/>
      <c r="AO97" s="552"/>
      <c r="AP97" s="552"/>
      <c r="AQ97" s="552"/>
      <c r="AR97" s="552"/>
      <c r="AS97" s="552"/>
      <c r="AT97" s="821"/>
      <c r="AU97" s="545">
        <f>VLOOKUP(A21,入力シート!$B$161:$AJ$180,28,0)</f>
        <v>0</v>
      </c>
      <c r="AV97" s="545"/>
      <c r="AW97" s="545"/>
      <c r="AX97" s="545"/>
      <c r="AY97" s="823"/>
      <c r="AZ97" s="546">
        <f>VLOOKUP(A21,入力シート!$B$161:$AJ$180,32,0)</f>
        <v>0</v>
      </c>
      <c r="BA97" s="546"/>
      <c r="BB97" s="546"/>
      <c r="BC97" s="547"/>
    </row>
    <row r="98" spans="3:55" s="53" customFormat="1" ht="13.5" customHeight="1">
      <c r="C98" s="54"/>
      <c r="D98" s="548" t="str">
        <f>"　　　"&amp;(入力シート!U174) &amp;"  "&amp; (入力シート!Y174)</f>
        <v xml:space="preserve">　　　  </v>
      </c>
      <c r="E98" s="549"/>
      <c r="F98" s="549"/>
      <c r="G98" s="549"/>
      <c r="H98" s="549"/>
      <c r="I98" s="549"/>
      <c r="J98" s="549"/>
      <c r="K98" s="549"/>
      <c r="L98" s="550"/>
      <c r="M98" s="534" t="str">
        <f>IF(ISNA(VLOOKUP(A22,入力シート!$B$161:$AR$180,36,FALSE)),"",VLOOKUP(A22,入力シート!$B$161:$AR$180,36,FALSE))</f>
        <v/>
      </c>
      <c r="N98" s="535"/>
      <c r="O98" s="535"/>
      <c r="P98" s="536"/>
      <c r="Q98" s="551" t="str">
        <f t="shared" si="16"/>
        <v/>
      </c>
      <c r="R98" s="543"/>
      <c r="S98" s="543"/>
      <c r="T98" s="543"/>
      <c r="U98" s="543"/>
      <c r="V98" s="543"/>
      <c r="W98" s="543"/>
      <c r="X98" s="543"/>
      <c r="Y98" s="544"/>
      <c r="Z98" s="534" t="str">
        <f>IF(M98="","",IF(($M$117-(SUM(入力シート!$AS$161:$AV$180,入力シート!$AS$185:$AV$194)))&gt;(入力シート!$T$12/入力シート!$BC$15),入力シート!$T$12*(入力シート!AO174/($M$117-(SUM(入力シート!$AS$161:$AV$180,入力シート!$AS$185:$AV$194)))),入力シート!AO174*入力シート!$BC$15))</f>
        <v/>
      </c>
      <c r="AA98" s="535"/>
      <c r="AB98" s="535"/>
      <c r="AC98" s="536"/>
      <c r="AD98" s="534" t="str">
        <f t="shared" si="18"/>
        <v/>
      </c>
      <c r="AE98" s="535"/>
      <c r="AF98" s="535"/>
      <c r="AG98" s="536"/>
      <c r="AH98" s="751"/>
      <c r="AI98" s="752"/>
      <c r="AJ98" s="752"/>
      <c r="AK98" s="753"/>
      <c r="AL98" s="824"/>
      <c r="AM98" s="552">
        <f>VLOOKUP(A22,入力シート!$B$161:$BD$180,48,0)</f>
        <v>0</v>
      </c>
      <c r="AN98" s="552"/>
      <c r="AO98" s="552"/>
      <c r="AP98" s="552"/>
      <c r="AQ98" s="552"/>
      <c r="AR98" s="552"/>
      <c r="AS98" s="552"/>
      <c r="AT98" s="821"/>
      <c r="AU98" s="545">
        <f>VLOOKUP(A22,入力シート!$B$161:$AJ$180,28,0)</f>
        <v>0</v>
      </c>
      <c r="AV98" s="545"/>
      <c r="AW98" s="545"/>
      <c r="AX98" s="545"/>
      <c r="AY98" s="823"/>
      <c r="AZ98" s="546">
        <f>VLOOKUP(A22,入力シート!$B$161:$AJ$180,32,0)</f>
        <v>0</v>
      </c>
      <c r="BA98" s="546"/>
      <c r="BB98" s="546"/>
      <c r="BC98" s="547"/>
    </row>
    <row r="99" spans="3:55" s="53" customFormat="1" ht="13.5" customHeight="1">
      <c r="C99" s="54"/>
      <c r="D99" s="548" t="str">
        <f>"　　　"&amp;(入力シート!U175) &amp;"  "&amp; (入力シート!Y175)</f>
        <v xml:space="preserve">　　　  </v>
      </c>
      <c r="E99" s="549"/>
      <c r="F99" s="549"/>
      <c r="G99" s="549"/>
      <c r="H99" s="549"/>
      <c r="I99" s="549"/>
      <c r="J99" s="549"/>
      <c r="K99" s="549"/>
      <c r="L99" s="550"/>
      <c r="M99" s="534" t="str">
        <f>IF(ISNA(VLOOKUP(A23,入力シート!$B$161:$AR$180,36,FALSE)),"",VLOOKUP(A23,入力シート!$B$161:$AR$180,36,FALSE))</f>
        <v/>
      </c>
      <c r="N99" s="535"/>
      <c r="O99" s="535"/>
      <c r="P99" s="536"/>
      <c r="Q99" s="551" t="str">
        <f t="shared" si="16"/>
        <v/>
      </c>
      <c r="R99" s="543"/>
      <c r="S99" s="543"/>
      <c r="T99" s="543"/>
      <c r="U99" s="543"/>
      <c r="V99" s="543"/>
      <c r="W99" s="543"/>
      <c r="X99" s="543"/>
      <c r="Y99" s="544"/>
      <c r="Z99" s="534" t="str">
        <f>IF(M99="","",IF(($M$117-(SUM(入力シート!$AS$161:$AV$180,入力シート!$AS$185:$AV$194)))&gt;(入力シート!$T$12/入力シート!$BC$15),入力シート!$T$12*(入力シート!AO175/($M$117-(SUM(入力シート!$AS$161:$AV$180,入力シート!$AS$185:$AV$194)))),入力シート!AO175*入力シート!$BC$15))</f>
        <v/>
      </c>
      <c r="AA99" s="535"/>
      <c r="AB99" s="535"/>
      <c r="AC99" s="536"/>
      <c r="AD99" s="534" t="str">
        <f t="shared" si="18"/>
        <v/>
      </c>
      <c r="AE99" s="535"/>
      <c r="AF99" s="535"/>
      <c r="AG99" s="536"/>
      <c r="AH99" s="751"/>
      <c r="AI99" s="752"/>
      <c r="AJ99" s="752"/>
      <c r="AK99" s="753"/>
      <c r="AL99" s="824"/>
      <c r="AM99" s="552">
        <f>VLOOKUP(A23,入力シート!$B$161:$BD$180,48,0)</f>
        <v>0</v>
      </c>
      <c r="AN99" s="552"/>
      <c r="AO99" s="552"/>
      <c r="AP99" s="552"/>
      <c r="AQ99" s="552"/>
      <c r="AR99" s="552"/>
      <c r="AS99" s="552"/>
      <c r="AT99" s="821"/>
      <c r="AU99" s="545">
        <f>VLOOKUP(A23,入力シート!$B$161:$AJ$180,28,0)</f>
        <v>0</v>
      </c>
      <c r="AV99" s="545"/>
      <c r="AW99" s="545"/>
      <c r="AX99" s="545"/>
      <c r="AY99" s="823"/>
      <c r="AZ99" s="546">
        <f>VLOOKUP(A23,入力シート!$B$161:$AJ$180,32,0)</f>
        <v>0</v>
      </c>
      <c r="BA99" s="546"/>
      <c r="BB99" s="546"/>
      <c r="BC99" s="547"/>
    </row>
    <row r="100" spans="3:55" s="53" customFormat="1" ht="13.5" customHeight="1">
      <c r="C100" s="54"/>
      <c r="D100" s="548" t="str">
        <f>"　　　"&amp;(入力シート!U176) &amp;"  "&amp; (入力シート!Y176)</f>
        <v xml:space="preserve">　　　  </v>
      </c>
      <c r="E100" s="549"/>
      <c r="F100" s="549"/>
      <c r="G100" s="549"/>
      <c r="H100" s="549"/>
      <c r="I100" s="549"/>
      <c r="J100" s="549"/>
      <c r="K100" s="549"/>
      <c r="L100" s="550"/>
      <c r="M100" s="534" t="str">
        <f>IF(ISNA(VLOOKUP(A24,入力シート!$B$161:$AR$180,36,FALSE)),"",VLOOKUP(A24,入力シート!$B$161:$AR$180,36,FALSE))</f>
        <v/>
      </c>
      <c r="N100" s="535"/>
      <c r="O100" s="535"/>
      <c r="P100" s="536"/>
      <c r="Q100" s="551" t="str">
        <f t="shared" si="16"/>
        <v/>
      </c>
      <c r="R100" s="543"/>
      <c r="S100" s="543"/>
      <c r="T100" s="543"/>
      <c r="U100" s="543"/>
      <c r="V100" s="543"/>
      <c r="W100" s="543"/>
      <c r="X100" s="543"/>
      <c r="Y100" s="544"/>
      <c r="Z100" s="534" t="str">
        <f>IF(M100="","",IF(($M$117-(SUM(入力シート!$AS$161:$AV$180,入力シート!$AS$185:$AV$194)))&gt;(入力シート!$T$12/入力シート!$BC$15),入力シート!$T$12*(入力シート!AO176/($M$117-(SUM(入力シート!$AS$161:$AV$180,入力シート!$AS$185:$AV$194)))),入力シート!AO176*入力シート!$BC$15))</f>
        <v/>
      </c>
      <c r="AA100" s="535"/>
      <c r="AB100" s="535"/>
      <c r="AC100" s="536"/>
      <c r="AD100" s="534" t="str">
        <f t="shared" si="18"/>
        <v/>
      </c>
      <c r="AE100" s="535"/>
      <c r="AF100" s="535"/>
      <c r="AG100" s="536"/>
      <c r="AH100" s="751"/>
      <c r="AI100" s="752"/>
      <c r="AJ100" s="752"/>
      <c r="AK100" s="753"/>
      <c r="AL100" s="824"/>
      <c r="AM100" s="552">
        <f>VLOOKUP(A24,入力シート!$B$161:$BD$180,48,0)</f>
        <v>0</v>
      </c>
      <c r="AN100" s="552"/>
      <c r="AO100" s="552"/>
      <c r="AP100" s="552"/>
      <c r="AQ100" s="552"/>
      <c r="AR100" s="552"/>
      <c r="AS100" s="552"/>
      <c r="AT100" s="821"/>
      <c r="AU100" s="545">
        <f>VLOOKUP(A24,入力シート!$B$161:$AJ$180,28,0)</f>
        <v>0</v>
      </c>
      <c r="AV100" s="545"/>
      <c r="AW100" s="545"/>
      <c r="AX100" s="545"/>
      <c r="AY100" s="823"/>
      <c r="AZ100" s="546">
        <f>VLOOKUP(A24,入力シート!$B$161:$AJ$180,32,0)</f>
        <v>0</v>
      </c>
      <c r="BA100" s="546"/>
      <c r="BB100" s="546"/>
      <c r="BC100" s="547"/>
    </row>
    <row r="101" spans="3:55" s="53" customFormat="1" ht="13.5" customHeight="1">
      <c r="C101" s="54"/>
      <c r="D101" s="548" t="str">
        <f>"　　　"&amp;(入力シート!U177) &amp;"  "&amp; (入力シート!Y177)</f>
        <v xml:space="preserve">　　　  </v>
      </c>
      <c r="E101" s="549"/>
      <c r="F101" s="549"/>
      <c r="G101" s="549"/>
      <c r="H101" s="549"/>
      <c r="I101" s="549"/>
      <c r="J101" s="549"/>
      <c r="K101" s="549"/>
      <c r="L101" s="550"/>
      <c r="M101" s="534" t="str">
        <f>IF(ISNA(VLOOKUP(A25,入力シート!$B$161:$AR$180,36,FALSE)),"",VLOOKUP(A25,入力シート!$B$161:$AR$180,36,FALSE))</f>
        <v/>
      </c>
      <c r="N101" s="535"/>
      <c r="O101" s="535"/>
      <c r="P101" s="536"/>
      <c r="Q101" s="551" t="str">
        <f t="shared" si="16"/>
        <v/>
      </c>
      <c r="R101" s="543"/>
      <c r="S101" s="543"/>
      <c r="T101" s="543"/>
      <c r="U101" s="543"/>
      <c r="V101" s="543"/>
      <c r="W101" s="543"/>
      <c r="X101" s="543"/>
      <c r="Y101" s="544"/>
      <c r="Z101" s="534" t="str">
        <f>IF(M101="","",IF(($M$117-(SUM(入力シート!$AS$161:$AV$180,入力シート!$AS$185:$AV$194)))&gt;(入力シート!$T$12/入力シート!$BC$15),入力シート!$T$12*(入力シート!AO177/($M$117-(SUM(入力シート!$AS$161:$AV$180,入力シート!$AS$185:$AV$194)))),入力シート!AO177*入力シート!$BC$15))</f>
        <v/>
      </c>
      <c r="AA101" s="535"/>
      <c r="AB101" s="535"/>
      <c r="AC101" s="536"/>
      <c r="AD101" s="534" t="str">
        <f t="shared" si="18"/>
        <v/>
      </c>
      <c r="AE101" s="535"/>
      <c r="AF101" s="535"/>
      <c r="AG101" s="536"/>
      <c r="AH101" s="751"/>
      <c r="AI101" s="752"/>
      <c r="AJ101" s="752"/>
      <c r="AK101" s="753"/>
      <c r="AL101" s="824"/>
      <c r="AM101" s="552">
        <f>VLOOKUP(A25,入力シート!$B$161:$BD$180,48,0)</f>
        <v>0</v>
      </c>
      <c r="AN101" s="552"/>
      <c r="AO101" s="552"/>
      <c r="AP101" s="552"/>
      <c r="AQ101" s="552"/>
      <c r="AR101" s="552"/>
      <c r="AS101" s="552"/>
      <c r="AT101" s="821"/>
      <c r="AU101" s="545">
        <f>VLOOKUP(A25,入力シート!$B$161:$AJ$180,28,0)</f>
        <v>0</v>
      </c>
      <c r="AV101" s="545"/>
      <c r="AW101" s="545"/>
      <c r="AX101" s="545"/>
      <c r="AY101" s="823"/>
      <c r="AZ101" s="546">
        <f>VLOOKUP(A25,入力シート!$B$161:$AJ$180,32,0)</f>
        <v>0</v>
      </c>
      <c r="BA101" s="546"/>
      <c r="BB101" s="546"/>
      <c r="BC101" s="547"/>
    </row>
    <row r="102" spans="3:55" s="53" customFormat="1" ht="13.5" customHeight="1">
      <c r="C102" s="54"/>
      <c r="D102" s="548" t="str">
        <f>"　　　"&amp;(入力シート!U178) &amp;"  "&amp; (入力シート!Y178)</f>
        <v xml:space="preserve">　　　  </v>
      </c>
      <c r="E102" s="549"/>
      <c r="F102" s="549"/>
      <c r="G102" s="549"/>
      <c r="H102" s="549"/>
      <c r="I102" s="549"/>
      <c r="J102" s="549"/>
      <c r="K102" s="549"/>
      <c r="L102" s="550"/>
      <c r="M102" s="534" t="str">
        <f>IF(ISNA(VLOOKUP(A26,入力シート!$B$161:$AR$180,36,FALSE)),"",VLOOKUP(A26,入力シート!$B$161:$AR$180,36,FALSE))</f>
        <v/>
      </c>
      <c r="N102" s="535"/>
      <c r="O102" s="535"/>
      <c r="P102" s="536"/>
      <c r="Q102" s="551" t="str">
        <f t="shared" si="16"/>
        <v/>
      </c>
      <c r="R102" s="543"/>
      <c r="S102" s="543"/>
      <c r="T102" s="543"/>
      <c r="U102" s="543"/>
      <c r="V102" s="543"/>
      <c r="W102" s="543"/>
      <c r="X102" s="543"/>
      <c r="Y102" s="544"/>
      <c r="Z102" s="534" t="str">
        <f>IF(M102="","",IF(($M$117-(SUM(入力シート!$AS$161:$AV$180,入力シート!$AS$185:$AV$194)))&gt;(入力シート!$T$12/入力シート!$BC$15),入力シート!$T$12*(入力シート!AO178/($M$117-(SUM(入力シート!$AS$161:$AV$180,入力シート!$AS$185:$AV$194)))),入力シート!AO178*入力シート!$BC$15))</f>
        <v/>
      </c>
      <c r="AA102" s="535"/>
      <c r="AB102" s="535"/>
      <c r="AC102" s="536"/>
      <c r="AD102" s="534" t="str">
        <f t="shared" si="18"/>
        <v/>
      </c>
      <c r="AE102" s="535"/>
      <c r="AF102" s="535"/>
      <c r="AG102" s="536"/>
      <c r="AH102" s="751"/>
      <c r="AI102" s="752"/>
      <c r="AJ102" s="752"/>
      <c r="AK102" s="753"/>
      <c r="AL102" s="824"/>
      <c r="AM102" s="552">
        <f>VLOOKUP(A26,入力シート!$B$161:$BD$180,48,0)</f>
        <v>0</v>
      </c>
      <c r="AN102" s="552"/>
      <c r="AO102" s="552"/>
      <c r="AP102" s="552"/>
      <c r="AQ102" s="552"/>
      <c r="AR102" s="552"/>
      <c r="AS102" s="552"/>
      <c r="AT102" s="821"/>
      <c r="AU102" s="545">
        <f>VLOOKUP(A26,入力シート!$B$161:$AJ$180,28,0)</f>
        <v>0</v>
      </c>
      <c r="AV102" s="545"/>
      <c r="AW102" s="545"/>
      <c r="AX102" s="545"/>
      <c r="AY102" s="823"/>
      <c r="AZ102" s="546">
        <f>VLOOKUP(A26,入力シート!$B$161:$AJ$180,32,0)</f>
        <v>0</v>
      </c>
      <c r="BA102" s="546"/>
      <c r="BB102" s="546"/>
      <c r="BC102" s="547"/>
    </row>
    <row r="103" spans="3:55" s="53" customFormat="1" ht="13.5" customHeight="1">
      <c r="C103" s="54"/>
      <c r="D103" s="548" t="str">
        <f>"　　　"&amp;(入力シート!U179) &amp;"  "&amp; (入力シート!Y179)</f>
        <v xml:space="preserve">　　　  </v>
      </c>
      <c r="E103" s="549"/>
      <c r="F103" s="549"/>
      <c r="G103" s="549"/>
      <c r="H103" s="549"/>
      <c r="I103" s="549"/>
      <c r="J103" s="549"/>
      <c r="K103" s="549"/>
      <c r="L103" s="550"/>
      <c r="M103" s="534" t="str">
        <f>IF(ISNA(VLOOKUP(A27,入力シート!$B$161:$AR$180,36,FALSE)),"",VLOOKUP(A27,入力シート!$B$161:$AR$180,36,FALSE))</f>
        <v/>
      </c>
      <c r="N103" s="535"/>
      <c r="O103" s="535"/>
      <c r="P103" s="536"/>
      <c r="Q103" s="551" t="str">
        <f t="shared" si="16"/>
        <v/>
      </c>
      <c r="R103" s="543"/>
      <c r="S103" s="543"/>
      <c r="T103" s="543"/>
      <c r="U103" s="543"/>
      <c r="V103" s="543"/>
      <c r="W103" s="543"/>
      <c r="X103" s="543"/>
      <c r="Y103" s="544"/>
      <c r="Z103" s="534" t="str">
        <f>IF(M103="","",IF(($M$117-(SUM(入力シート!$AS$161:$AV$180,入力シート!$AS$185:$AV$194)))&gt;(入力シート!$T$12/入力シート!$BC$15),入力シート!$T$12*(入力シート!AO179/($M$117-(SUM(入力シート!$AS$161:$AV$180,入力シート!$AS$185:$AV$194)))),入力シート!AO179*入力シート!$BC$15))</f>
        <v/>
      </c>
      <c r="AA103" s="535"/>
      <c r="AB103" s="535"/>
      <c r="AC103" s="536"/>
      <c r="AD103" s="534" t="str">
        <f t="shared" si="18"/>
        <v/>
      </c>
      <c r="AE103" s="535"/>
      <c r="AF103" s="535"/>
      <c r="AG103" s="536"/>
      <c r="AH103" s="751"/>
      <c r="AI103" s="752"/>
      <c r="AJ103" s="752"/>
      <c r="AK103" s="753"/>
      <c r="AL103" s="824"/>
      <c r="AM103" s="552">
        <f>VLOOKUP(A27,入力シート!$B$161:$BD$180,48,0)</f>
        <v>0</v>
      </c>
      <c r="AN103" s="552"/>
      <c r="AO103" s="552"/>
      <c r="AP103" s="552"/>
      <c r="AQ103" s="552"/>
      <c r="AR103" s="552"/>
      <c r="AS103" s="552"/>
      <c r="AT103" s="821"/>
      <c r="AU103" s="545">
        <f>VLOOKUP(A27,入力シート!$B$161:$AJ$180,28,0)</f>
        <v>0</v>
      </c>
      <c r="AV103" s="545"/>
      <c r="AW103" s="545"/>
      <c r="AX103" s="545"/>
      <c r="AY103" s="823"/>
      <c r="AZ103" s="546">
        <f>VLOOKUP(A27,入力シート!$B$161:$AJ$180,32,0)</f>
        <v>0</v>
      </c>
      <c r="BA103" s="546"/>
      <c r="BB103" s="546"/>
      <c r="BC103" s="547"/>
    </row>
    <row r="104" spans="3:55" s="53" customFormat="1" ht="13.5" customHeight="1">
      <c r="C104" s="54"/>
      <c r="D104" s="548" t="str">
        <f>"　　　"&amp;(入力シート!U180) &amp;"  "&amp; (入力シート!Y180)</f>
        <v xml:space="preserve">　　　  </v>
      </c>
      <c r="E104" s="549"/>
      <c r="F104" s="549"/>
      <c r="G104" s="549"/>
      <c r="H104" s="549"/>
      <c r="I104" s="549"/>
      <c r="J104" s="549"/>
      <c r="K104" s="549"/>
      <c r="L104" s="550"/>
      <c r="M104" s="534" t="str">
        <f>IF(ISNA(VLOOKUP(A28,入力シート!$B$161:$AR$180,36,FALSE)),"",VLOOKUP(A28,入力シート!$B$161:$AR$180,36,FALSE))</f>
        <v/>
      </c>
      <c r="N104" s="535"/>
      <c r="O104" s="535"/>
      <c r="P104" s="536"/>
      <c r="Q104" s="551" t="str">
        <f t="shared" si="16"/>
        <v/>
      </c>
      <c r="R104" s="543"/>
      <c r="S104" s="543"/>
      <c r="T104" s="543"/>
      <c r="U104" s="543"/>
      <c r="V104" s="543"/>
      <c r="W104" s="543"/>
      <c r="X104" s="543"/>
      <c r="Y104" s="544"/>
      <c r="Z104" s="534" t="str">
        <f>IF(M104="","",IF(($M$117-(SUM(入力シート!$AS$161:$AV$180,入力シート!$AS$185:$AV$194)))&gt;(入力シート!$T$12/入力シート!$BC$15),入力シート!$T$12*(入力シート!AO180/($M$117-(SUM(入力シート!$AS$161:$AV$180,入力シート!$AS$185:$AV$194)))),入力シート!AO180*入力シート!$BC$15))</f>
        <v/>
      </c>
      <c r="AA104" s="535"/>
      <c r="AB104" s="535"/>
      <c r="AC104" s="536"/>
      <c r="AD104" s="534" t="str">
        <f t="shared" si="18"/>
        <v/>
      </c>
      <c r="AE104" s="535"/>
      <c r="AF104" s="535"/>
      <c r="AG104" s="536"/>
      <c r="AH104" s="751"/>
      <c r="AI104" s="752"/>
      <c r="AJ104" s="752"/>
      <c r="AK104" s="753"/>
      <c r="AL104" s="824"/>
      <c r="AM104" s="552">
        <f>VLOOKUP(A28,入力シート!$B$161:$BD$180,48,0)</f>
        <v>0</v>
      </c>
      <c r="AN104" s="552"/>
      <c r="AO104" s="552"/>
      <c r="AP104" s="552"/>
      <c r="AQ104" s="552"/>
      <c r="AR104" s="552"/>
      <c r="AS104" s="552"/>
      <c r="AT104" s="821"/>
      <c r="AU104" s="545">
        <f>VLOOKUP(A28,入力シート!$B$161:$AJ$180,28,0)</f>
        <v>0</v>
      </c>
      <c r="AV104" s="545"/>
      <c r="AW104" s="545"/>
      <c r="AX104" s="545"/>
      <c r="AY104" s="823"/>
      <c r="AZ104" s="546">
        <f>VLOOKUP(A28,入力シート!$B$161:$AJ$180,32,0)</f>
        <v>0</v>
      </c>
      <c r="BA104" s="546"/>
      <c r="BB104" s="546"/>
      <c r="BC104" s="547"/>
    </row>
    <row r="105" spans="3:55" s="53" customFormat="1" ht="13.5" customHeight="1">
      <c r="C105" s="54"/>
      <c r="D105" s="740" t="s">
        <v>161</v>
      </c>
      <c r="E105" s="740"/>
      <c r="F105" s="740"/>
      <c r="G105" s="740"/>
      <c r="H105" s="740"/>
      <c r="I105" s="740"/>
      <c r="J105" s="740"/>
      <c r="K105" s="740"/>
      <c r="L105" s="741"/>
      <c r="M105" s="534"/>
      <c r="N105" s="535"/>
      <c r="O105" s="535"/>
      <c r="P105" s="536"/>
      <c r="Q105" s="600"/>
      <c r="R105" s="601"/>
      <c r="S105" s="601"/>
      <c r="T105" s="601"/>
      <c r="U105" s="601"/>
      <c r="V105" s="601"/>
      <c r="W105" s="601"/>
      <c r="X105" s="601"/>
      <c r="Y105" s="736"/>
      <c r="Z105" s="534"/>
      <c r="AA105" s="535"/>
      <c r="AB105" s="535"/>
      <c r="AC105" s="536"/>
      <c r="AD105" s="534"/>
      <c r="AE105" s="535"/>
      <c r="AF105" s="535"/>
      <c r="AG105" s="536"/>
      <c r="AH105" s="751"/>
      <c r="AI105" s="752"/>
      <c r="AJ105" s="752"/>
      <c r="AK105" s="753"/>
      <c r="AL105" s="63"/>
      <c r="AM105" s="63"/>
      <c r="AN105" s="63"/>
      <c r="AO105" s="63"/>
      <c r="AP105" s="56"/>
      <c r="AQ105" s="56"/>
      <c r="AR105" s="56"/>
      <c r="AS105" s="56"/>
      <c r="AT105" s="56"/>
      <c r="AU105" s="56"/>
      <c r="AV105" s="56"/>
      <c r="AW105" s="56"/>
      <c r="AX105" s="56"/>
      <c r="AY105" s="56"/>
      <c r="AZ105" s="56"/>
      <c r="BA105" s="56"/>
      <c r="BB105" s="56"/>
      <c r="BC105" s="64"/>
    </row>
    <row r="106" spans="3:55" s="53" customFormat="1" ht="13.5" customHeight="1">
      <c r="C106" s="54"/>
      <c r="D106" s="740" t="str">
        <f>"　　　"&amp;(入力シート!U185) &amp;"  "&amp; (入力シート!Y185)</f>
        <v xml:space="preserve">　　　  </v>
      </c>
      <c r="E106" s="740"/>
      <c r="F106" s="740"/>
      <c r="G106" s="740"/>
      <c r="H106" s="740"/>
      <c r="I106" s="740"/>
      <c r="J106" s="740"/>
      <c r="K106" s="740"/>
      <c r="L106" s="741"/>
      <c r="M106" s="534" t="str">
        <f>IF(ISNA(VLOOKUP(A9,入力シート!$B$185:$AR$194,36,FALSE)),"",VLOOKUP(A9,入力シート!$B$185:$AR$194,36,FALSE))</f>
        <v/>
      </c>
      <c r="N106" s="535"/>
      <c r="O106" s="535"/>
      <c r="P106" s="536"/>
      <c r="Q106" s="551" t="str">
        <f>IF(M106="","","備考欄・別添報告書参照")</f>
        <v/>
      </c>
      <c r="R106" s="543"/>
      <c r="S106" s="543"/>
      <c r="T106" s="543"/>
      <c r="U106" s="543"/>
      <c r="V106" s="543"/>
      <c r="W106" s="543"/>
      <c r="X106" s="543"/>
      <c r="Y106" s="544"/>
      <c r="Z106" s="534" t="str">
        <f>IF(M106="","",IF(($M$117-(SUM(入力シート!$AS$161:$AV$180,入力シート!$AS$185:$AV$194)))&gt;(入力シート!$T$12/入力シート!$BC$15),入力シート!$T$12*(入力シート!AO185/($M$117-(SUM(入力シート!$AS$161:$AV$180,入力シート!$AS$185:$AV$194)))),入力シート!AO185*入力シート!$BC$15))</f>
        <v/>
      </c>
      <c r="AA106" s="535"/>
      <c r="AB106" s="535"/>
      <c r="AC106" s="536"/>
      <c r="AD106" s="534" t="str">
        <f>IFERROR(M106-Z106,"")</f>
        <v/>
      </c>
      <c r="AE106" s="535"/>
      <c r="AF106" s="535"/>
      <c r="AG106" s="536"/>
      <c r="AH106" s="751"/>
      <c r="AI106" s="752"/>
      <c r="AJ106" s="752"/>
      <c r="AK106" s="753"/>
      <c r="AL106" s="774" t="s">
        <v>293</v>
      </c>
      <c r="AM106" s="546">
        <f>VLOOKUP(A9,入力シート!$B$185:$AJ$194,28,0)</f>
        <v>0</v>
      </c>
      <c r="AN106" s="546"/>
      <c r="AO106" s="546"/>
      <c r="AP106" s="546"/>
      <c r="AQ106" s="771" t="s">
        <v>294</v>
      </c>
      <c r="AR106" s="546">
        <f>VLOOKUP(A9,入力シート!$B$185:$AJ$194,32,0)</f>
        <v>0</v>
      </c>
      <c r="AS106" s="546"/>
      <c r="AT106" s="546"/>
      <c r="AU106" s="546"/>
      <c r="AV106" s="56"/>
      <c r="AW106" s="56"/>
      <c r="AX106" s="56"/>
      <c r="AY106" s="56"/>
      <c r="AZ106" s="56"/>
      <c r="BA106" s="56"/>
      <c r="BB106" s="56"/>
      <c r="BC106" s="64"/>
    </row>
    <row r="107" spans="3:55" s="53" customFormat="1" ht="13.5" customHeight="1">
      <c r="C107" s="54"/>
      <c r="D107" s="740" t="str">
        <f>"　　　"&amp;(入力シート!U186) &amp;"  "&amp; (入力シート!Y186)</f>
        <v xml:space="preserve">　　　  </v>
      </c>
      <c r="E107" s="740"/>
      <c r="F107" s="740"/>
      <c r="G107" s="740"/>
      <c r="H107" s="740"/>
      <c r="I107" s="740"/>
      <c r="J107" s="740"/>
      <c r="K107" s="740"/>
      <c r="L107" s="741"/>
      <c r="M107" s="534" t="str">
        <f>IF(ISNA(VLOOKUP(A10,入力シート!$B$185:$AR$194,36,FALSE)),"",VLOOKUP(A10,入力シート!$B$185:$AR$194,36,FALSE))</f>
        <v/>
      </c>
      <c r="N107" s="535"/>
      <c r="O107" s="535"/>
      <c r="P107" s="536"/>
      <c r="Q107" s="551" t="str">
        <f t="shared" ref="Q107:Q109" si="19">IF(M107="","","備考欄・別添報告書参照")</f>
        <v/>
      </c>
      <c r="R107" s="543"/>
      <c r="S107" s="543"/>
      <c r="T107" s="543"/>
      <c r="U107" s="543"/>
      <c r="V107" s="543"/>
      <c r="W107" s="543"/>
      <c r="X107" s="543"/>
      <c r="Y107" s="544"/>
      <c r="Z107" s="534" t="str">
        <f>IF(M107="","",IF(($M$117-(SUM(入力シート!$AS$161:$AV$180,入力シート!$AS$185:$AV$194)))&gt;(入力シート!$T$12/入力シート!$BC$15),入力シート!$T$12*(入力シート!AO186/($M$117-(SUM(入力シート!$AS$161:$AV$180,入力シート!$AS$185:$AV$194)))),入力シート!AO186*入力シート!$BC$15))</f>
        <v/>
      </c>
      <c r="AA107" s="535"/>
      <c r="AB107" s="535"/>
      <c r="AC107" s="536"/>
      <c r="AD107" s="534" t="str">
        <f t="shared" ref="AD107:AD109" si="20">IFERROR(M107-Z107,"")</f>
        <v/>
      </c>
      <c r="AE107" s="535"/>
      <c r="AF107" s="535"/>
      <c r="AG107" s="536"/>
      <c r="AH107" s="751"/>
      <c r="AI107" s="752"/>
      <c r="AJ107" s="752"/>
      <c r="AK107" s="753"/>
      <c r="AL107" s="775"/>
      <c r="AM107" s="546">
        <f>VLOOKUP(A10,入力シート!$B$185:$AJ$194,28,0)</f>
        <v>0</v>
      </c>
      <c r="AN107" s="546"/>
      <c r="AO107" s="546"/>
      <c r="AP107" s="546"/>
      <c r="AQ107" s="772"/>
      <c r="AR107" s="546">
        <f>VLOOKUP(A10,入力シート!$B$185:$AJ$194,32,0)</f>
        <v>0</v>
      </c>
      <c r="AS107" s="546"/>
      <c r="AT107" s="546"/>
      <c r="AU107" s="546"/>
      <c r="AV107" s="56"/>
      <c r="AW107" s="56"/>
      <c r="AX107" s="56"/>
      <c r="AY107" s="56"/>
      <c r="AZ107" s="56"/>
      <c r="BA107" s="56"/>
      <c r="BB107" s="56"/>
      <c r="BC107" s="64"/>
    </row>
    <row r="108" spans="3:55" s="53" customFormat="1" ht="13.5" customHeight="1">
      <c r="C108" s="54"/>
      <c r="D108" s="740" t="str">
        <f>"　　　"&amp;(入力シート!U187) &amp;"  "&amp; (入力シート!Y187)</f>
        <v xml:space="preserve">　　　  </v>
      </c>
      <c r="E108" s="740"/>
      <c r="F108" s="740"/>
      <c r="G108" s="740"/>
      <c r="H108" s="740"/>
      <c r="I108" s="740"/>
      <c r="J108" s="740"/>
      <c r="K108" s="740"/>
      <c r="L108" s="741"/>
      <c r="M108" s="534" t="str">
        <f>IF(ISNA(VLOOKUP(A11,入力シート!$B$185:$AR$194,36,FALSE)),"",VLOOKUP(A11,入力シート!$B$185:$AR$194,36,FALSE))</f>
        <v/>
      </c>
      <c r="N108" s="535"/>
      <c r="O108" s="535"/>
      <c r="P108" s="536"/>
      <c r="Q108" s="551" t="str">
        <f t="shared" si="19"/>
        <v/>
      </c>
      <c r="R108" s="543"/>
      <c r="S108" s="543"/>
      <c r="T108" s="543"/>
      <c r="U108" s="543"/>
      <c r="V108" s="543"/>
      <c r="W108" s="543"/>
      <c r="X108" s="543"/>
      <c r="Y108" s="544"/>
      <c r="Z108" s="534" t="str">
        <f>IF(M108="","",IF(($M$117-(SUM(入力シート!$AS$161:$AV$180,入力シート!$AS$185:$AV$194)))&gt;(入力シート!$T$12/入力シート!$BC$15),入力シート!$T$12*(入力シート!AO187/($M$117-(SUM(入力シート!$AS$161:$AV$180,入力シート!$AS$185:$AV$194)))),入力シート!AO187*入力シート!$BC$15))</f>
        <v/>
      </c>
      <c r="AA108" s="535"/>
      <c r="AB108" s="535"/>
      <c r="AC108" s="536"/>
      <c r="AD108" s="534" t="str">
        <f t="shared" si="20"/>
        <v/>
      </c>
      <c r="AE108" s="535"/>
      <c r="AF108" s="535"/>
      <c r="AG108" s="536"/>
      <c r="AH108" s="751"/>
      <c r="AI108" s="752"/>
      <c r="AJ108" s="752"/>
      <c r="AK108" s="753"/>
      <c r="AL108" s="775"/>
      <c r="AM108" s="546">
        <f>VLOOKUP(A11,入力シート!$B$185:$AJ$194,28,0)</f>
        <v>0</v>
      </c>
      <c r="AN108" s="546"/>
      <c r="AO108" s="546"/>
      <c r="AP108" s="546"/>
      <c r="AQ108" s="772"/>
      <c r="AR108" s="546">
        <f>VLOOKUP(A11,入力シート!$B$185:$AJ$194,32,0)</f>
        <v>0</v>
      </c>
      <c r="AS108" s="546"/>
      <c r="AT108" s="546"/>
      <c r="AU108" s="546"/>
      <c r="AV108" s="56"/>
      <c r="AW108" s="56"/>
      <c r="AX108" s="56"/>
      <c r="AY108" s="56"/>
      <c r="AZ108" s="56"/>
      <c r="BA108" s="56"/>
      <c r="BB108" s="56"/>
      <c r="BC108" s="64"/>
    </row>
    <row r="109" spans="3:55" s="53" customFormat="1" ht="13.5" customHeight="1">
      <c r="C109" s="54"/>
      <c r="D109" s="740" t="str">
        <f>"　　　"&amp;(入力シート!U188) &amp;"  "&amp; (入力シート!Y188)</f>
        <v xml:space="preserve">　　　  </v>
      </c>
      <c r="E109" s="740"/>
      <c r="F109" s="740"/>
      <c r="G109" s="740"/>
      <c r="H109" s="740"/>
      <c r="I109" s="740"/>
      <c r="J109" s="740"/>
      <c r="K109" s="740"/>
      <c r="L109" s="741"/>
      <c r="M109" s="534" t="str">
        <f>IF(ISNA(VLOOKUP(A12,入力シート!$B$185:$AR$194,36,FALSE)),"",VLOOKUP(A12,入力シート!$B$185:$AR$194,36,FALSE))</f>
        <v/>
      </c>
      <c r="N109" s="535"/>
      <c r="O109" s="535"/>
      <c r="P109" s="536"/>
      <c r="Q109" s="551" t="str">
        <f t="shared" si="19"/>
        <v/>
      </c>
      <c r="R109" s="543"/>
      <c r="S109" s="543"/>
      <c r="T109" s="543"/>
      <c r="U109" s="543"/>
      <c r="V109" s="543"/>
      <c r="W109" s="543"/>
      <c r="X109" s="543"/>
      <c r="Y109" s="544"/>
      <c r="Z109" s="534" t="str">
        <f>IF(M109="","",IF(($M$117-(SUM(入力シート!$AS$161:$AV$180,入力シート!$AS$185:$AV$194)))&gt;(入力シート!$T$12/入力シート!$BC$15),入力シート!$T$12*(入力シート!AO188/($M$117-(SUM(入力シート!$AS$161:$AV$180,入力シート!$AS$185:$AV$194)))),入力シート!AO188*入力シート!$BC$15))</f>
        <v/>
      </c>
      <c r="AA109" s="535"/>
      <c r="AB109" s="535"/>
      <c r="AC109" s="536"/>
      <c r="AD109" s="534" t="str">
        <f t="shared" si="20"/>
        <v/>
      </c>
      <c r="AE109" s="535"/>
      <c r="AF109" s="535"/>
      <c r="AG109" s="536"/>
      <c r="AH109" s="751"/>
      <c r="AI109" s="752"/>
      <c r="AJ109" s="752"/>
      <c r="AK109" s="753"/>
      <c r="AL109" s="775"/>
      <c r="AM109" s="546">
        <f>VLOOKUP(A12,入力シート!$B$185:$AJ$194,28,0)</f>
        <v>0</v>
      </c>
      <c r="AN109" s="546"/>
      <c r="AO109" s="546"/>
      <c r="AP109" s="546"/>
      <c r="AQ109" s="772"/>
      <c r="AR109" s="546">
        <f>VLOOKUP(A12,入力シート!$B$185:$AJ$194,32,0)</f>
        <v>0</v>
      </c>
      <c r="AS109" s="546"/>
      <c r="AT109" s="546"/>
      <c r="AU109" s="546"/>
      <c r="AV109" s="56"/>
      <c r="AW109" s="56"/>
      <c r="AX109" s="56"/>
      <c r="AY109" s="56"/>
      <c r="AZ109" s="56"/>
      <c r="BA109" s="56"/>
      <c r="BB109" s="56"/>
      <c r="BC109" s="64"/>
    </row>
    <row r="110" spans="3:55" s="53" customFormat="1" ht="13.5" customHeight="1">
      <c r="C110" s="54"/>
      <c r="D110" s="740" t="str">
        <f>"　　　"&amp;(入力シート!U189) &amp;"  "&amp; (入力シート!Y189)</f>
        <v xml:space="preserve">　　　  </v>
      </c>
      <c r="E110" s="740"/>
      <c r="F110" s="740"/>
      <c r="G110" s="740"/>
      <c r="H110" s="740"/>
      <c r="I110" s="740"/>
      <c r="J110" s="740"/>
      <c r="K110" s="740"/>
      <c r="L110" s="741"/>
      <c r="M110" s="534" t="str">
        <f>IF(ISNA(VLOOKUP(A13,入力シート!$B$185:$AR$194,36,FALSE)),"",VLOOKUP(A13,入力シート!$B$185:$AR$194,36,FALSE))</f>
        <v/>
      </c>
      <c r="N110" s="535"/>
      <c r="O110" s="535"/>
      <c r="P110" s="536"/>
      <c r="Q110" s="551" t="str">
        <f t="shared" ref="Q110:Q115" si="21">IF(M110="","","備考欄・別添報告書参照")</f>
        <v/>
      </c>
      <c r="R110" s="543"/>
      <c r="S110" s="543"/>
      <c r="T110" s="543"/>
      <c r="U110" s="543"/>
      <c r="V110" s="543"/>
      <c r="W110" s="543"/>
      <c r="X110" s="543"/>
      <c r="Y110" s="544"/>
      <c r="Z110" s="534" t="str">
        <f>IF(M110="","",IF(($M$117-(SUM(入力シート!$AS$161:$AV$180,入力シート!$AS$185:$AV$194)))&gt;(入力シート!$T$12/入力シート!$BC$15),入力シート!$T$12*(入力シート!AO189/($M$117-(SUM(入力シート!$AS$161:$AV$180,入力シート!$AS$185:$AV$194)))),入力シート!AO189*入力シート!$BC$15))</f>
        <v/>
      </c>
      <c r="AA110" s="535"/>
      <c r="AB110" s="535"/>
      <c r="AC110" s="536"/>
      <c r="AD110" s="534" t="str">
        <f t="shared" ref="AD110:AD115" si="22">IFERROR(M110-Z110,"")</f>
        <v/>
      </c>
      <c r="AE110" s="535"/>
      <c r="AF110" s="535"/>
      <c r="AG110" s="536"/>
      <c r="AH110" s="751"/>
      <c r="AI110" s="752"/>
      <c r="AJ110" s="752"/>
      <c r="AK110" s="753"/>
      <c r="AL110" s="775"/>
      <c r="AM110" s="546">
        <f>VLOOKUP(A13,入力シート!$B$185:$AJ$194,28,0)</f>
        <v>0</v>
      </c>
      <c r="AN110" s="546"/>
      <c r="AO110" s="546"/>
      <c r="AP110" s="546"/>
      <c r="AQ110" s="772"/>
      <c r="AR110" s="546">
        <f>VLOOKUP(A13,入力シート!$B$185:$AJ$194,32,0)</f>
        <v>0</v>
      </c>
      <c r="AS110" s="546"/>
      <c r="AT110" s="546"/>
      <c r="AU110" s="546"/>
      <c r="AV110" s="56"/>
      <c r="AW110" s="56"/>
      <c r="AX110" s="56"/>
      <c r="AY110" s="56"/>
      <c r="AZ110" s="56"/>
      <c r="BA110" s="56"/>
      <c r="BB110" s="56"/>
      <c r="BC110" s="64"/>
    </row>
    <row r="111" spans="3:55" s="53" customFormat="1" ht="13.5" customHeight="1">
      <c r="C111" s="54"/>
      <c r="D111" s="740" t="str">
        <f>"　　　"&amp;(入力シート!U190) &amp;"  "&amp; (入力シート!Y190)</f>
        <v xml:space="preserve">　　　  </v>
      </c>
      <c r="E111" s="740"/>
      <c r="F111" s="740"/>
      <c r="G111" s="740"/>
      <c r="H111" s="740"/>
      <c r="I111" s="740"/>
      <c r="J111" s="740"/>
      <c r="K111" s="740"/>
      <c r="L111" s="741"/>
      <c r="M111" s="534" t="str">
        <f>IF(ISNA(VLOOKUP(A14,入力シート!$B$185:$AR$194,36,FALSE)),"",VLOOKUP(A14,入力シート!$B$185:$AR$194,36,FALSE))</f>
        <v/>
      </c>
      <c r="N111" s="535"/>
      <c r="O111" s="535"/>
      <c r="P111" s="536"/>
      <c r="Q111" s="551" t="str">
        <f t="shared" si="21"/>
        <v/>
      </c>
      <c r="R111" s="543"/>
      <c r="S111" s="543"/>
      <c r="T111" s="543"/>
      <c r="U111" s="543"/>
      <c r="V111" s="543"/>
      <c r="W111" s="543"/>
      <c r="X111" s="543"/>
      <c r="Y111" s="544"/>
      <c r="Z111" s="534" t="str">
        <f>IF(M111="","",IF(($M$117-(SUM(入力シート!$AS$161:$AV$180,入力シート!$AS$185:$AV$194)))&gt;(入力シート!$T$12/入力シート!$BC$15),入力シート!$T$12*(入力シート!AO190/($M$117-(SUM(入力シート!$AS$161:$AV$180,入力シート!$AS$185:$AV$194)))),入力シート!AO190*入力シート!$BC$15))</f>
        <v/>
      </c>
      <c r="AA111" s="535"/>
      <c r="AB111" s="535"/>
      <c r="AC111" s="536"/>
      <c r="AD111" s="534" t="str">
        <f t="shared" si="22"/>
        <v/>
      </c>
      <c r="AE111" s="535"/>
      <c r="AF111" s="535"/>
      <c r="AG111" s="536"/>
      <c r="AH111" s="751"/>
      <c r="AI111" s="752"/>
      <c r="AJ111" s="752"/>
      <c r="AK111" s="753"/>
      <c r="AL111" s="775"/>
      <c r="AM111" s="546">
        <f>VLOOKUP(A14,入力シート!$B$185:$AJ$194,28,0)</f>
        <v>0</v>
      </c>
      <c r="AN111" s="546"/>
      <c r="AO111" s="546"/>
      <c r="AP111" s="546"/>
      <c r="AQ111" s="772"/>
      <c r="AR111" s="546">
        <f>VLOOKUP(A14,入力シート!$B$185:$AJ$194,32,0)</f>
        <v>0</v>
      </c>
      <c r="AS111" s="546"/>
      <c r="AT111" s="546"/>
      <c r="AU111" s="546"/>
      <c r="AV111" s="56"/>
      <c r="AW111" s="56"/>
      <c r="AX111" s="56"/>
      <c r="AY111" s="56"/>
      <c r="AZ111" s="56"/>
      <c r="BA111" s="56"/>
      <c r="BB111" s="56"/>
      <c r="BC111" s="64"/>
    </row>
    <row r="112" spans="3:55" s="53" customFormat="1" ht="13.5" customHeight="1">
      <c r="C112" s="54"/>
      <c r="D112" s="740" t="str">
        <f>"　　　"&amp;(入力シート!U191) &amp;"  "&amp; (入力シート!Y191)</f>
        <v xml:space="preserve">　　　  </v>
      </c>
      <c r="E112" s="740"/>
      <c r="F112" s="740"/>
      <c r="G112" s="740"/>
      <c r="H112" s="740"/>
      <c r="I112" s="740"/>
      <c r="J112" s="740"/>
      <c r="K112" s="740"/>
      <c r="L112" s="741"/>
      <c r="M112" s="534" t="str">
        <f>IF(ISNA(VLOOKUP(A15,入力シート!$B$185:$AR$194,36,FALSE)),"",VLOOKUP(A15,入力シート!$B$185:$AR$194,36,FALSE))</f>
        <v/>
      </c>
      <c r="N112" s="535"/>
      <c r="O112" s="535"/>
      <c r="P112" s="536"/>
      <c r="Q112" s="551" t="str">
        <f t="shared" si="21"/>
        <v/>
      </c>
      <c r="R112" s="543"/>
      <c r="S112" s="543"/>
      <c r="T112" s="543"/>
      <c r="U112" s="543"/>
      <c r="V112" s="543"/>
      <c r="W112" s="543"/>
      <c r="X112" s="543"/>
      <c r="Y112" s="544"/>
      <c r="Z112" s="534" t="str">
        <f>IF(M112="","",IF(($M$117-(SUM(入力シート!$AS$161:$AV$180,入力シート!$AS$185:$AV$194)))&gt;(入力シート!$T$12/入力シート!$BC$15),入力シート!$T$12*(入力シート!AO191/($M$117-(SUM(入力シート!$AS$161:$AV$180,入力シート!$AS$185:$AV$194)))),入力シート!AO191*入力シート!$BC$15))</f>
        <v/>
      </c>
      <c r="AA112" s="535"/>
      <c r="AB112" s="535"/>
      <c r="AC112" s="536"/>
      <c r="AD112" s="534" t="str">
        <f t="shared" si="22"/>
        <v/>
      </c>
      <c r="AE112" s="535"/>
      <c r="AF112" s="535"/>
      <c r="AG112" s="536"/>
      <c r="AH112" s="751"/>
      <c r="AI112" s="752"/>
      <c r="AJ112" s="752"/>
      <c r="AK112" s="753"/>
      <c r="AL112" s="775"/>
      <c r="AM112" s="546">
        <f>VLOOKUP(A15,入力シート!$B$185:$AJ$194,28,0)</f>
        <v>0</v>
      </c>
      <c r="AN112" s="546"/>
      <c r="AO112" s="546"/>
      <c r="AP112" s="546"/>
      <c r="AQ112" s="772"/>
      <c r="AR112" s="546">
        <f>VLOOKUP(A15,入力シート!$B$185:$AJ$194,32,0)</f>
        <v>0</v>
      </c>
      <c r="AS112" s="546"/>
      <c r="AT112" s="546"/>
      <c r="AU112" s="546"/>
      <c r="AV112" s="56"/>
      <c r="AW112" s="56"/>
      <c r="AX112" s="56"/>
      <c r="AY112" s="56"/>
      <c r="AZ112" s="56"/>
      <c r="BA112" s="56"/>
      <c r="BB112" s="56"/>
      <c r="BC112" s="64"/>
    </row>
    <row r="113" spans="2:56" s="53" customFormat="1" ht="13.5" customHeight="1">
      <c r="C113" s="54"/>
      <c r="D113" s="740" t="str">
        <f>"　　　"&amp;(入力シート!U192) &amp;"  "&amp; (入力シート!Y192)</f>
        <v xml:space="preserve">　　　  </v>
      </c>
      <c r="E113" s="740"/>
      <c r="F113" s="740"/>
      <c r="G113" s="740"/>
      <c r="H113" s="740"/>
      <c r="I113" s="740"/>
      <c r="J113" s="740"/>
      <c r="K113" s="740"/>
      <c r="L113" s="741"/>
      <c r="M113" s="534" t="str">
        <f>IF(ISNA(VLOOKUP(A16,入力シート!$B$185:$AR$194,36,FALSE)),"",VLOOKUP(A16,入力シート!$B$185:$AR$194,36,FALSE))</f>
        <v/>
      </c>
      <c r="N113" s="535"/>
      <c r="O113" s="535"/>
      <c r="P113" s="536"/>
      <c r="Q113" s="551" t="str">
        <f t="shared" si="21"/>
        <v/>
      </c>
      <c r="R113" s="543"/>
      <c r="S113" s="543"/>
      <c r="T113" s="543"/>
      <c r="U113" s="543"/>
      <c r="V113" s="543"/>
      <c r="W113" s="543"/>
      <c r="X113" s="543"/>
      <c r="Y113" s="544"/>
      <c r="Z113" s="534" t="str">
        <f>IF(M113="","",IF(($M$117-(SUM(入力シート!$AS$161:$AV$180,入力シート!$AS$185:$AV$194)))&gt;(入力シート!$T$12/入力シート!$BC$15),入力シート!$T$12*(入力シート!AO192/($M$117-(SUM(入力シート!$AS$161:$AV$180,入力シート!$AS$185:$AV$194)))),入力シート!AO192*入力シート!$BC$15))</f>
        <v/>
      </c>
      <c r="AA113" s="535"/>
      <c r="AB113" s="535"/>
      <c r="AC113" s="536"/>
      <c r="AD113" s="534" t="str">
        <f t="shared" si="22"/>
        <v/>
      </c>
      <c r="AE113" s="535"/>
      <c r="AF113" s="535"/>
      <c r="AG113" s="536"/>
      <c r="AH113" s="751"/>
      <c r="AI113" s="752"/>
      <c r="AJ113" s="752"/>
      <c r="AK113" s="753"/>
      <c r="AL113" s="775"/>
      <c r="AM113" s="546">
        <f>VLOOKUP(A16,入力シート!$B$185:$AJ$194,28,0)</f>
        <v>0</v>
      </c>
      <c r="AN113" s="546"/>
      <c r="AO113" s="546"/>
      <c r="AP113" s="546"/>
      <c r="AQ113" s="772"/>
      <c r="AR113" s="546">
        <f>VLOOKUP(A16,入力シート!$B$185:$AJ$194,32,0)</f>
        <v>0</v>
      </c>
      <c r="AS113" s="546"/>
      <c r="AT113" s="546"/>
      <c r="AU113" s="546"/>
      <c r="AV113" s="56"/>
      <c r="AW113" s="56"/>
      <c r="AX113" s="56"/>
      <c r="AY113" s="56"/>
      <c r="AZ113" s="56"/>
      <c r="BA113" s="56"/>
      <c r="BB113" s="56"/>
      <c r="BC113" s="64"/>
    </row>
    <row r="114" spans="2:56" s="53" customFormat="1" ht="13.5" customHeight="1">
      <c r="C114" s="54"/>
      <c r="D114" s="740" t="str">
        <f>"　　　"&amp;(入力シート!U193) &amp;"  "&amp; (入力シート!Y193)</f>
        <v xml:space="preserve">　　　  </v>
      </c>
      <c r="E114" s="740"/>
      <c r="F114" s="740"/>
      <c r="G114" s="740"/>
      <c r="H114" s="740"/>
      <c r="I114" s="740"/>
      <c r="J114" s="740"/>
      <c r="K114" s="740"/>
      <c r="L114" s="741"/>
      <c r="M114" s="534" t="str">
        <f>IF(ISNA(VLOOKUP(A17,入力シート!$B$185:$AR$194,36,FALSE)),"",VLOOKUP(A17,入力シート!$B$185:$AR$194,36,FALSE))</f>
        <v/>
      </c>
      <c r="N114" s="535"/>
      <c r="O114" s="535"/>
      <c r="P114" s="536"/>
      <c r="Q114" s="551" t="str">
        <f t="shared" si="21"/>
        <v/>
      </c>
      <c r="R114" s="543"/>
      <c r="S114" s="543"/>
      <c r="T114" s="543"/>
      <c r="U114" s="543"/>
      <c r="V114" s="543"/>
      <c r="W114" s="543"/>
      <c r="X114" s="543"/>
      <c r="Y114" s="544"/>
      <c r="Z114" s="534" t="str">
        <f>IF(M114="","",IF(($M$117-(SUM(入力シート!$AS$161:$AV$180,入力シート!$AS$185:$AV$194)))&gt;(入力シート!$T$12/入力シート!$BC$15),入力シート!$T$12*(入力シート!AO193/($M$117-(SUM(入力シート!$AS$161:$AV$180,入力シート!$AS$185:$AV$194)))),入力シート!AO193*入力シート!$BC$15))</f>
        <v/>
      </c>
      <c r="AA114" s="535"/>
      <c r="AB114" s="535"/>
      <c r="AC114" s="536"/>
      <c r="AD114" s="534" t="str">
        <f t="shared" si="22"/>
        <v/>
      </c>
      <c r="AE114" s="535"/>
      <c r="AF114" s="535"/>
      <c r="AG114" s="536"/>
      <c r="AH114" s="751"/>
      <c r="AI114" s="752"/>
      <c r="AJ114" s="752"/>
      <c r="AK114" s="753"/>
      <c r="AL114" s="775"/>
      <c r="AM114" s="546">
        <f>VLOOKUP(A17,入力シート!$B$185:$AJ$194,28,0)</f>
        <v>0</v>
      </c>
      <c r="AN114" s="546"/>
      <c r="AO114" s="546"/>
      <c r="AP114" s="546"/>
      <c r="AQ114" s="772"/>
      <c r="AR114" s="546">
        <f>VLOOKUP(A17,入力シート!$B$185:$AJ$194,32,0)</f>
        <v>0</v>
      </c>
      <c r="AS114" s="546"/>
      <c r="AT114" s="546"/>
      <c r="AU114" s="546"/>
      <c r="AV114" s="56"/>
      <c r="AW114" s="56"/>
      <c r="AX114" s="56"/>
      <c r="AY114" s="56"/>
      <c r="AZ114" s="56"/>
      <c r="BA114" s="56"/>
      <c r="BB114" s="56"/>
      <c r="BC114" s="64"/>
    </row>
    <row r="115" spans="2:56" s="53" customFormat="1" ht="13.5" customHeight="1">
      <c r="C115" s="54"/>
      <c r="D115" s="740" t="str">
        <f>"　　　"&amp;(入力シート!U194) &amp;"  "&amp; (入力シート!Y194)</f>
        <v xml:space="preserve">　　　  </v>
      </c>
      <c r="E115" s="740"/>
      <c r="F115" s="740"/>
      <c r="G115" s="740"/>
      <c r="H115" s="740"/>
      <c r="I115" s="740"/>
      <c r="J115" s="740"/>
      <c r="K115" s="740"/>
      <c r="L115" s="741"/>
      <c r="M115" s="534" t="str">
        <f>IF(ISNA(VLOOKUP(A18,入力シート!$B$185:$AR$194,36,FALSE)),"",VLOOKUP(A18,入力シート!$B$185:$AR$194,36,FALSE))</f>
        <v/>
      </c>
      <c r="N115" s="535"/>
      <c r="O115" s="535"/>
      <c r="P115" s="536"/>
      <c r="Q115" s="551" t="str">
        <f t="shared" si="21"/>
        <v/>
      </c>
      <c r="R115" s="543"/>
      <c r="S115" s="543"/>
      <c r="T115" s="543"/>
      <c r="U115" s="543"/>
      <c r="V115" s="543"/>
      <c r="W115" s="543"/>
      <c r="X115" s="543"/>
      <c r="Y115" s="544"/>
      <c r="Z115" s="534" t="str">
        <f>IF(M115="","",IF(($M$117-(SUM(入力シート!$AS$161:$AV$180,入力シート!$AS$185:$AV$194)))&gt;(入力シート!$T$12/入力シート!$BC$15),入力シート!$T$12*(入力シート!AO194/($M$117-(SUM(入力シート!$AS$161:$AV$180,入力シート!$AS$185:$AV$194)))),入力シート!AO194*入力シート!$BC$15))</f>
        <v/>
      </c>
      <c r="AA115" s="535"/>
      <c r="AB115" s="535"/>
      <c r="AC115" s="536"/>
      <c r="AD115" s="534" t="str">
        <f t="shared" si="22"/>
        <v/>
      </c>
      <c r="AE115" s="535"/>
      <c r="AF115" s="535"/>
      <c r="AG115" s="536"/>
      <c r="AH115" s="751"/>
      <c r="AI115" s="752"/>
      <c r="AJ115" s="752"/>
      <c r="AK115" s="753"/>
      <c r="AL115" s="776"/>
      <c r="AM115" s="546">
        <f>VLOOKUP(A18,入力シート!$B$185:$AJ$194,28,0)</f>
        <v>0</v>
      </c>
      <c r="AN115" s="546"/>
      <c r="AO115" s="546"/>
      <c r="AP115" s="546"/>
      <c r="AQ115" s="773"/>
      <c r="AR115" s="546">
        <f>VLOOKUP(A18,入力シート!$B$185:$AJ$194,32,0)</f>
        <v>0</v>
      </c>
      <c r="AS115" s="546"/>
      <c r="AT115" s="546"/>
      <c r="AU115" s="546"/>
      <c r="AV115" s="56"/>
      <c r="AW115" s="56"/>
      <c r="AX115" s="56"/>
      <c r="AY115" s="56"/>
      <c r="AZ115" s="56"/>
      <c r="BA115" s="56"/>
      <c r="BB115" s="56"/>
      <c r="BC115" s="64"/>
    </row>
    <row r="116" spans="2:56" s="53" customFormat="1" ht="13.5" customHeight="1" thickBot="1">
      <c r="C116" s="65"/>
      <c r="D116" s="777"/>
      <c r="E116" s="777"/>
      <c r="F116" s="777"/>
      <c r="G116" s="777"/>
      <c r="H116" s="777"/>
      <c r="I116" s="777"/>
      <c r="J116" s="777"/>
      <c r="K116" s="777"/>
      <c r="L116" s="778"/>
      <c r="M116" s="742"/>
      <c r="N116" s="743"/>
      <c r="O116" s="743"/>
      <c r="P116" s="744"/>
      <c r="Q116" s="733"/>
      <c r="R116" s="734"/>
      <c r="S116" s="734"/>
      <c r="T116" s="734"/>
      <c r="U116" s="734"/>
      <c r="V116" s="734"/>
      <c r="W116" s="734"/>
      <c r="X116" s="734"/>
      <c r="Y116" s="735"/>
      <c r="Z116" s="742" t="str">
        <f>IF(M116="","",IF(($M$117-(SUM(入力シート!$AS$161:$AV$180,入力シート!$AS$185:$AV$194)))&gt;(入力シート!$T$12/入力シート!$BC$15),入力シート!$T$12*(入力シート!AO195/($M$117-(SUM(入力シート!$AS$161:$AV$180,入力シート!$AS$185:$AV$194)))),入力シート!AO195*入力シート!$BC$15))</f>
        <v/>
      </c>
      <c r="AA116" s="743"/>
      <c r="AB116" s="743"/>
      <c r="AC116" s="744"/>
      <c r="AD116" s="742"/>
      <c r="AE116" s="743"/>
      <c r="AF116" s="743"/>
      <c r="AG116" s="744"/>
      <c r="AH116" s="754"/>
      <c r="AI116" s="755"/>
      <c r="AJ116" s="755"/>
      <c r="AK116" s="756"/>
      <c r="AL116" s="66"/>
      <c r="AM116" s="66"/>
      <c r="AN116" s="66"/>
      <c r="AO116" s="66"/>
      <c r="AP116" s="67"/>
      <c r="AQ116" s="67"/>
      <c r="AR116" s="67"/>
      <c r="AS116" s="67"/>
      <c r="AT116" s="67"/>
      <c r="AU116" s="67"/>
      <c r="AV116" s="67"/>
      <c r="AW116" s="67"/>
      <c r="AX116" s="67"/>
      <c r="AY116" s="67"/>
      <c r="AZ116" s="67"/>
      <c r="BA116" s="67"/>
      <c r="BB116" s="67"/>
      <c r="BC116" s="68"/>
    </row>
    <row r="117" spans="2:56" s="53" customFormat="1" ht="15.75" customHeight="1" thickTop="1" thickBot="1">
      <c r="C117" s="730" t="s">
        <v>295</v>
      </c>
      <c r="D117" s="731"/>
      <c r="E117" s="731"/>
      <c r="F117" s="731"/>
      <c r="G117" s="731"/>
      <c r="H117" s="731"/>
      <c r="I117" s="731"/>
      <c r="J117" s="731"/>
      <c r="K117" s="731"/>
      <c r="L117" s="732"/>
      <c r="M117" s="761">
        <f>SUM(M9:P116)</f>
        <v>0</v>
      </c>
      <c r="N117" s="762"/>
      <c r="O117" s="762"/>
      <c r="P117" s="763"/>
      <c r="Q117" s="768"/>
      <c r="R117" s="769"/>
      <c r="S117" s="769"/>
      <c r="T117" s="769"/>
      <c r="U117" s="769"/>
      <c r="V117" s="769"/>
      <c r="W117" s="769"/>
      <c r="X117" s="769"/>
      <c r="Y117" s="770"/>
      <c r="Z117" s="764">
        <f>IF(SUM(Z9:AC116)&gt;入力シート!$T$12,入力シート!$T$12,SUM(Z9:AC116))</f>
        <v>0</v>
      </c>
      <c r="AA117" s="765"/>
      <c r="AB117" s="765"/>
      <c r="AC117" s="766"/>
      <c r="AD117" s="779">
        <f>M117-Z117</f>
        <v>0</v>
      </c>
      <c r="AE117" s="780"/>
      <c r="AF117" s="780"/>
      <c r="AG117" s="781"/>
      <c r="AH117" s="737"/>
      <c r="AI117" s="738"/>
      <c r="AJ117" s="738"/>
      <c r="AK117" s="739"/>
      <c r="AL117" s="745"/>
      <c r="AM117" s="746"/>
      <c r="AN117" s="746"/>
      <c r="AO117" s="746"/>
      <c r="AP117" s="746"/>
      <c r="AQ117" s="746"/>
      <c r="AR117" s="746"/>
      <c r="AS117" s="746"/>
      <c r="AT117" s="746"/>
      <c r="AU117" s="746"/>
      <c r="AV117" s="746"/>
      <c r="AW117" s="746"/>
      <c r="AX117" s="746"/>
      <c r="AY117" s="746"/>
      <c r="AZ117" s="746"/>
      <c r="BA117" s="746"/>
      <c r="BB117" s="746"/>
      <c r="BC117" s="747"/>
    </row>
    <row r="118" spans="2:56" s="53" customFormat="1" ht="17.25" customHeight="1" thickBot="1">
      <c r="C118" s="69"/>
      <c r="D118" s="69"/>
      <c r="E118" s="69"/>
      <c r="F118" s="69"/>
      <c r="G118" s="69"/>
      <c r="H118" s="69"/>
      <c r="I118" s="69"/>
      <c r="J118" s="69"/>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row>
    <row r="119" spans="2:56" s="52" customFormat="1" ht="15" customHeight="1" thickBot="1">
      <c r="B119" s="50" t="s">
        <v>296</v>
      </c>
      <c r="R119" s="53"/>
      <c r="S119" s="53"/>
      <c r="T119" s="53"/>
      <c r="U119" s="53"/>
      <c r="V119" s="71"/>
      <c r="W119" s="71"/>
      <c r="X119" s="71"/>
      <c r="Y119" s="71"/>
      <c r="Z119" s="757" t="s">
        <v>297</v>
      </c>
      <c r="AA119" s="758"/>
      <c r="AB119" s="758"/>
      <c r="AC119" s="758"/>
      <c r="AD119" s="716" t="str">
        <f>IF(入力シート!T13=0,"0",入力シート!T13)</f>
        <v>0</v>
      </c>
      <c r="AE119" s="717"/>
      <c r="AF119" s="72" t="s">
        <v>298</v>
      </c>
      <c r="AG119" s="73"/>
      <c r="AH119" s="715" t="s">
        <v>299</v>
      </c>
      <c r="AI119" s="715"/>
      <c r="AJ119" s="715"/>
      <c r="AK119" s="715"/>
      <c r="AL119" s="759" t="str">
        <f>IF(入力シート!T14=0,"0",入力シート!T14)</f>
        <v>0</v>
      </c>
      <c r="AM119" s="760"/>
      <c r="AN119" s="74" t="s">
        <v>298</v>
      </c>
      <c r="AO119" s="75"/>
      <c r="AP119" s="767" t="s">
        <v>300</v>
      </c>
      <c r="AQ119" s="715"/>
      <c r="AR119" s="715"/>
      <c r="AS119" s="715"/>
      <c r="AT119" s="715"/>
      <c r="AU119" s="715"/>
      <c r="AV119" s="715"/>
      <c r="AW119" s="715"/>
      <c r="AX119" s="715"/>
      <c r="AY119" s="715"/>
      <c r="AZ119" s="715"/>
      <c r="BA119" s="716" t="str">
        <f>IF(入力シート!AI14=0,"0",入力シート!AI14)</f>
        <v>0</v>
      </c>
      <c r="BB119" s="717"/>
      <c r="BC119" s="76" t="s">
        <v>298</v>
      </c>
    </row>
    <row r="120" spans="2:56" s="52" customFormat="1" ht="15" customHeight="1" thickBot="1">
      <c r="B120" s="50"/>
      <c r="R120" s="53"/>
      <c r="S120" s="53"/>
      <c r="T120" s="53"/>
      <c r="U120" s="53"/>
      <c r="V120" s="71"/>
      <c r="W120" s="71"/>
      <c r="X120" s="71"/>
      <c r="Y120" s="71"/>
      <c r="Z120" s="77"/>
      <c r="AA120" s="77"/>
      <c r="AB120" s="77"/>
      <c r="AC120" s="77"/>
      <c r="AD120" s="78"/>
      <c r="AE120" s="78"/>
      <c r="AG120" s="71"/>
      <c r="AH120" s="714" t="s">
        <v>301</v>
      </c>
      <c r="AI120" s="715"/>
      <c r="AJ120" s="715"/>
      <c r="AK120" s="715"/>
      <c r="AL120" s="715"/>
      <c r="AM120" s="715"/>
      <c r="AN120" s="715"/>
      <c r="AO120" s="715"/>
      <c r="AP120" s="715"/>
      <c r="AQ120" s="715"/>
      <c r="AR120" s="715"/>
      <c r="AS120" s="715"/>
      <c r="AT120" s="715"/>
      <c r="AU120" s="715"/>
      <c r="AV120" s="715"/>
      <c r="AW120" s="715"/>
      <c r="AX120" s="715"/>
      <c r="AY120" s="715"/>
      <c r="AZ120" s="715"/>
      <c r="BA120" s="716" t="str">
        <f>IF(入力シート!T15=0,"0",入力シート!T15)</f>
        <v>0</v>
      </c>
      <c r="BB120" s="717"/>
      <c r="BC120" s="76" t="s">
        <v>298</v>
      </c>
    </row>
    <row r="121" spans="2:56" s="52" customFormat="1" ht="4.5" customHeight="1">
      <c r="B121" s="50"/>
    </row>
    <row r="122" spans="2:56" ht="13.5" customHeight="1">
      <c r="C122" s="662" t="s">
        <v>302</v>
      </c>
      <c r="D122" s="662"/>
      <c r="E122" s="662"/>
      <c r="F122" s="662"/>
      <c r="G122" s="662"/>
      <c r="H122" s="662"/>
      <c r="I122" s="662"/>
      <c r="J122" s="662"/>
      <c r="K122" s="662"/>
      <c r="L122" s="662"/>
      <c r="M122" s="662"/>
      <c r="N122" s="662"/>
      <c r="O122" s="662"/>
      <c r="P122" s="662"/>
      <c r="Q122" s="662"/>
      <c r="R122" s="662"/>
      <c r="S122" s="662"/>
      <c r="T122" s="662"/>
      <c r="U122" s="662"/>
      <c r="V122" s="662"/>
      <c r="W122" s="662"/>
      <c r="X122" s="662"/>
      <c r="Y122" s="662"/>
      <c r="Z122" s="662"/>
      <c r="AA122" s="662"/>
      <c r="AB122" s="662"/>
      <c r="AC122" s="662"/>
      <c r="AD122" s="662"/>
      <c r="AE122" s="662"/>
      <c r="AF122" s="662"/>
      <c r="AG122" s="662"/>
      <c r="AH122" s="662"/>
      <c r="AI122" s="662"/>
      <c r="AJ122" s="662"/>
      <c r="AK122" s="662"/>
      <c r="AL122" s="662"/>
      <c r="AM122" s="662"/>
      <c r="AN122" s="662"/>
      <c r="AO122" s="662"/>
      <c r="AP122" s="662"/>
      <c r="AQ122" s="662"/>
      <c r="AR122" s="662"/>
      <c r="AS122" s="662"/>
      <c r="AT122" s="662"/>
      <c r="AU122" s="662"/>
      <c r="AV122" s="662"/>
      <c r="AW122" s="662"/>
      <c r="AX122" s="662"/>
      <c r="AY122" s="662"/>
      <c r="AZ122" s="662"/>
      <c r="BA122" s="662"/>
      <c r="BB122" s="662"/>
      <c r="BC122" s="662"/>
      <c r="BD122" s="662"/>
    </row>
    <row r="123" spans="2:56" s="52" customFormat="1" ht="4.5" customHeight="1">
      <c r="B123" s="50"/>
    </row>
    <row r="124" spans="2:56" s="53" customFormat="1" ht="5.25" customHeight="1">
      <c r="C124" s="69"/>
      <c r="D124" s="69"/>
      <c r="E124" s="69"/>
      <c r="F124" s="69"/>
      <c r="G124" s="69"/>
      <c r="H124" s="69"/>
      <c r="I124" s="69"/>
      <c r="J124" s="69"/>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row>
    <row r="125" spans="2:56" s="52" customFormat="1" ht="15" customHeight="1">
      <c r="B125" s="50" t="s">
        <v>303</v>
      </c>
    </row>
    <row r="126" spans="2:56" s="52" customFormat="1" ht="4.5" customHeight="1" thickBot="1">
      <c r="B126" s="50"/>
    </row>
    <row r="127" spans="2:56" ht="15" customHeight="1">
      <c r="C127" s="718" t="s">
        <v>304</v>
      </c>
      <c r="D127" s="719"/>
      <c r="E127" s="719"/>
      <c r="F127" s="719"/>
      <c r="G127" s="719"/>
      <c r="H127" s="719"/>
      <c r="I127" s="719"/>
      <c r="J127" s="719"/>
      <c r="K127" s="719"/>
      <c r="L127" s="720"/>
      <c r="M127" s="630" t="s">
        <v>305</v>
      </c>
      <c r="N127" s="628"/>
      <c r="O127" s="628"/>
      <c r="P127" s="628"/>
      <c r="Q127" s="628"/>
      <c r="R127" s="628"/>
      <c r="S127" s="628"/>
      <c r="T127" s="628"/>
      <c r="U127" s="628"/>
      <c r="V127" s="628"/>
      <c r="W127" s="628"/>
      <c r="X127" s="628"/>
      <c r="Y127" s="628"/>
      <c r="Z127" s="628"/>
      <c r="AA127" s="628"/>
      <c r="AB127" s="628"/>
      <c r="AC127" s="628"/>
      <c r="AD127" s="628"/>
      <c r="AE127" s="628"/>
      <c r="AF127" s="628"/>
      <c r="AG127" s="628"/>
      <c r="AH127" s="628"/>
      <c r="AI127" s="628"/>
      <c r="AJ127" s="628"/>
      <c r="AK127" s="628"/>
      <c r="AL127" s="628"/>
      <c r="AM127" s="628"/>
      <c r="AN127" s="628"/>
      <c r="AO127" s="628"/>
      <c r="AP127" s="628"/>
      <c r="AQ127" s="628"/>
      <c r="AR127" s="628"/>
      <c r="AS127" s="628"/>
      <c r="AT127" s="628"/>
      <c r="AU127" s="628"/>
      <c r="AV127" s="628"/>
      <c r="AW127" s="628"/>
      <c r="AX127" s="628"/>
      <c r="AY127" s="628"/>
      <c r="AZ127" s="628"/>
      <c r="BA127" s="628"/>
      <c r="BB127" s="628"/>
      <c r="BC127" s="631"/>
    </row>
    <row r="128" spans="2:56" ht="12.95" customHeight="1">
      <c r="C128" s="568" t="str">
        <f>入力シート!B72</f>
        <v/>
      </c>
      <c r="D128" s="569"/>
      <c r="E128" s="569"/>
      <c r="F128" s="569"/>
      <c r="G128" s="569"/>
      <c r="H128" s="569"/>
      <c r="I128" s="569"/>
      <c r="J128" s="569"/>
      <c r="K128" s="569"/>
      <c r="L128" s="570"/>
      <c r="M128" s="280" t="s">
        <v>96</v>
      </c>
      <c r="N128" s="281"/>
      <c r="O128" s="281"/>
      <c r="P128" s="281"/>
      <c r="Q128" s="281"/>
      <c r="R128" s="281"/>
      <c r="S128" s="281"/>
      <c r="T128" s="281"/>
      <c r="U128" s="281"/>
      <c r="V128" s="281"/>
      <c r="W128" s="281"/>
      <c r="X128" s="281"/>
      <c r="Y128" s="281"/>
      <c r="Z128" s="281"/>
      <c r="AA128" s="281"/>
      <c r="AB128" s="281"/>
      <c r="AC128" s="281"/>
      <c r="AD128" s="281"/>
      <c r="AE128" s="281"/>
      <c r="AF128" s="281"/>
      <c r="AG128" s="281"/>
      <c r="AH128" s="281"/>
      <c r="AI128" s="281"/>
      <c r="AJ128" s="281"/>
      <c r="AK128" s="281"/>
      <c r="AL128" s="281"/>
      <c r="AM128" s="281"/>
      <c r="AN128" s="283"/>
      <c r="AO128" s="280">
        <f>入力シート!AL72</f>
        <v>0</v>
      </c>
      <c r="AP128" s="281"/>
      <c r="AQ128" s="281"/>
      <c r="AR128" s="281"/>
      <c r="AS128" s="283"/>
      <c r="AT128" s="280"/>
      <c r="AU128" s="281"/>
      <c r="AV128" s="281"/>
      <c r="AW128" s="281"/>
      <c r="AX128" s="281"/>
      <c r="AY128" s="281"/>
      <c r="AZ128" s="281"/>
      <c r="BA128" s="281"/>
      <c r="BB128" s="281"/>
      <c r="BC128" s="282"/>
    </row>
    <row r="129" spans="3:55" ht="15" customHeight="1">
      <c r="C129" s="571"/>
      <c r="D129" s="572"/>
      <c r="E129" s="572"/>
      <c r="F129" s="572"/>
      <c r="G129" s="572"/>
      <c r="H129" s="572"/>
      <c r="I129" s="572"/>
      <c r="J129" s="572"/>
      <c r="K129" s="572"/>
      <c r="L129" s="573"/>
      <c r="M129" s="577" t="s">
        <v>306</v>
      </c>
      <c r="N129" s="578"/>
      <c r="O129" s="579"/>
      <c r="P129" s="583">
        <f>入力シート!O73</f>
        <v>0</v>
      </c>
      <c r="Q129" s="584"/>
      <c r="R129" s="585"/>
      <c r="S129" s="588" t="s">
        <v>307</v>
      </c>
      <c r="T129" s="589"/>
      <c r="U129" s="589"/>
      <c r="V129" s="589"/>
      <c r="W129" s="590"/>
      <c r="X129" s="594">
        <f>入力シート!U73</f>
        <v>0</v>
      </c>
      <c r="Y129" s="595"/>
      <c r="Z129" s="595"/>
      <c r="AA129" s="595"/>
      <c r="AB129" s="595"/>
      <c r="AC129" s="595"/>
      <c r="AD129" s="595"/>
      <c r="AE129" s="595"/>
      <c r="AF129" s="595"/>
      <c r="AG129" s="595"/>
      <c r="AH129" s="595"/>
      <c r="AI129" s="595"/>
      <c r="AJ129" s="595"/>
      <c r="AK129" s="595"/>
      <c r="AL129" s="595"/>
      <c r="AM129" s="595"/>
      <c r="AN129" s="595"/>
      <c r="AO129" s="595"/>
      <c r="AP129" s="595"/>
      <c r="AQ129" s="595"/>
      <c r="AR129" s="595"/>
      <c r="AS129" s="595"/>
      <c r="AT129" s="595"/>
      <c r="AU129" s="595"/>
      <c r="AV129" s="595"/>
      <c r="AW129" s="595"/>
      <c r="AX129" s="595"/>
      <c r="AY129" s="595"/>
      <c r="AZ129" s="595"/>
      <c r="BA129" s="595"/>
      <c r="BB129" s="595"/>
      <c r="BC129" s="596"/>
    </row>
    <row r="130" spans="3:55" ht="15" customHeight="1">
      <c r="C130" s="574"/>
      <c r="D130" s="575"/>
      <c r="E130" s="575"/>
      <c r="F130" s="575"/>
      <c r="G130" s="575"/>
      <c r="H130" s="575"/>
      <c r="I130" s="575"/>
      <c r="J130" s="575"/>
      <c r="K130" s="575"/>
      <c r="L130" s="576"/>
      <c r="M130" s="580"/>
      <c r="N130" s="581"/>
      <c r="O130" s="582"/>
      <c r="P130" s="586"/>
      <c r="Q130" s="554"/>
      <c r="R130" s="587"/>
      <c r="S130" s="591"/>
      <c r="T130" s="592"/>
      <c r="U130" s="592"/>
      <c r="V130" s="592"/>
      <c r="W130" s="593"/>
      <c r="X130" s="597"/>
      <c r="Y130" s="598"/>
      <c r="Z130" s="598"/>
      <c r="AA130" s="598"/>
      <c r="AB130" s="598"/>
      <c r="AC130" s="598"/>
      <c r="AD130" s="598"/>
      <c r="AE130" s="598"/>
      <c r="AF130" s="598"/>
      <c r="AG130" s="598"/>
      <c r="AH130" s="598"/>
      <c r="AI130" s="598"/>
      <c r="AJ130" s="598"/>
      <c r="AK130" s="598"/>
      <c r="AL130" s="598"/>
      <c r="AM130" s="598"/>
      <c r="AN130" s="598"/>
      <c r="AO130" s="598"/>
      <c r="AP130" s="598"/>
      <c r="AQ130" s="598"/>
      <c r="AR130" s="598"/>
      <c r="AS130" s="598"/>
      <c r="AT130" s="598"/>
      <c r="AU130" s="598"/>
      <c r="AV130" s="598"/>
      <c r="AW130" s="598"/>
      <c r="AX130" s="598"/>
      <c r="AY130" s="598"/>
      <c r="AZ130" s="598"/>
      <c r="BA130" s="598"/>
      <c r="BB130" s="598"/>
      <c r="BC130" s="599"/>
    </row>
    <row r="131" spans="3:55" ht="12.95" customHeight="1">
      <c r="C131" s="568" t="str">
        <f>入力シート!B75</f>
        <v/>
      </c>
      <c r="D131" s="569"/>
      <c r="E131" s="569"/>
      <c r="F131" s="569"/>
      <c r="G131" s="569"/>
      <c r="H131" s="569"/>
      <c r="I131" s="569"/>
      <c r="J131" s="569"/>
      <c r="K131" s="569"/>
      <c r="L131" s="570"/>
      <c r="M131" s="280" t="s">
        <v>96</v>
      </c>
      <c r="N131" s="281"/>
      <c r="O131" s="281"/>
      <c r="P131" s="281"/>
      <c r="Q131" s="281"/>
      <c r="R131" s="281"/>
      <c r="S131" s="281"/>
      <c r="T131" s="281"/>
      <c r="U131" s="281"/>
      <c r="V131" s="281"/>
      <c r="W131" s="281"/>
      <c r="X131" s="281"/>
      <c r="Y131" s="281"/>
      <c r="Z131" s="281"/>
      <c r="AA131" s="281"/>
      <c r="AB131" s="281"/>
      <c r="AC131" s="281"/>
      <c r="AD131" s="281"/>
      <c r="AE131" s="281"/>
      <c r="AF131" s="281"/>
      <c r="AG131" s="281"/>
      <c r="AH131" s="281"/>
      <c r="AI131" s="281"/>
      <c r="AJ131" s="281"/>
      <c r="AK131" s="281"/>
      <c r="AL131" s="281"/>
      <c r="AM131" s="281"/>
      <c r="AN131" s="283"/>
      <c r="AO131" s="280">
        <f>入力シート!AL75</f>
        <v>0</v>
      </c>
      <c r="AP131" s="281"/>
      <c r="AQ131" s="281"/>
      <c r="AR131" s="281"/>
      <c r="AS131" s="283"/>
      <c r="AT131" s="280"/>
      <c r="AU131" s="281"/>
      <c r="AV131" s="281"/>
      <c r="AW131" s="281"/>
      <c r="AX131" s="281"/>
      <c r="AY131" s="281"/>
      <c r="AZ131" s="281"/>
      <c r="BA131" s="281"/>
      <c r="BB131" s="281"/>
      <c r="BC131" s="282"/>
    </row>
    <row r="132" spans="3:55" ht="15" customHeight="1">
      <c r="C132" s="571"/>
      <c r="D132" s="572"/>
      <c r="E132" s="572"/>
      <c r="F132" s="572"/>
      <c r="G132" s="572"/>
      <c r="H132" s="572"/>
      <c r="I132" s="572"/>
      <c r="J132" s="572"/>
      <c r="K132" s="572"/>
      <c r="L132" s="573"/>
      <c r="M132" s="577" t="s">
        <v>306</v>
      </c>
      <c r="N132" s="578"/>
      <c r="O132" s="579"/>
      <c r="P132" s="583">
        <f>入力シート!O76</f>
        <v>0</v>
      </c>
      <c r="Q132" s="584"/>
      <c r="R132" s="585"/>
      <c r="S132" s="588" t="s">
        <v>307</v>
      </c>
      <c r="T132" s="589"/>
      <c r="U132" s="589"/>
      <c r="V132" s="589"/>
      <c r="W132" s="590"/>
      <c r="X132" s="594">
        <f>入力シート!U76</f>
        <v>0</v>
      </c>
      <c r="Y132" s="595"/>
      <c r="Z132" s="595"/>
      <c r="AA132" s="595"/>
      <c r="AB132" s="595"/>
      <c r="AC132" s="595"/>
      <c r="AD132" s="595"/>
      <c r="AE132" s="595"/>
      <c r="AF132" s="595"/>
      <c r="AG132" s="595"/>
      <c r="AH132" s="595"/>
      <c r="AI132" s="595"/>
      <c r="AJ132" s="595"/>
      <c r="AK132" s="595"/>
      <c r="AL132" s="595"/>
      <c r="AM132" s="595"/>
      <c r="AN132" s="595"/>
      <c r="AO132" s="595"/>
      <c r="AP132" s="595"/>
      <c r="AQ132" s="595"/>
      <c r="AR132" s="595"/>
      <c r="AS132" s="595"/>
      <c r="AT132" s="595"/>
      <c r="AU132" s="595"/>
      <c r="AV132" s="595"/>
      <c r="AW132" s="595"/>
      <c r="AX132" s="595"/>
      <c r="AY132" s="595"/>
      <c r="AZ132" s="595"/>
      <c r="BA132" s="595"/>
      <c r="BB132" s="595"/>
      <c r="BC132" s="596"/>
    </row>
    <row r="133" spans="3:55" ht="15" customHeight="1">
      <c r="C133" s="574"/>
      <c r="D133" s="575"/>
      <c r="E133" s="575"/>
      <c r="F133" s="575"/>
      <c r="G133" s="575"/>
      <c r="H133" s="575"/>
      <c r="I133" s="575"/>
      <c r="J133" s="575"/>
      <c r="K133" s="575"/>
      <c r="L133" s="576"/>
      <c r="M133" s="580"/>
      <c r="N133" s="581"/>
      <c r="O133" s="582"/>
      <c r="P133" s="586"/>
      <c r="Q133" s="554"/>
      <c r="R133" s="587"/>
      <c r="S133" s="591"/>
      <c r="T133" s="592"/>
      <c r="U133" s="592"/>
      <c r="V133" s="592"/>
      <c r="W133" s="593"/>
      <c r="X133" s="597"/>
      <c r="Y133" s="598"/>
      <c r="Z133" s="598"/>
      <c r="AA133" s="598"/>
      <c r="AB133" s="598"/>
      <c r="AC133" s="598"/>
      <c r="AD133" s="598"/>
      <c r="AE133" s="598"/>
      <c r="AF133" s="598"/>
      <c r="AG133" s="598"/>
      <c r="AH133" s="598"/>
      <c r="AI133" s="598"/>
      <c r="AJ133" s="598"/>
      <c r="AK133" s="598"/>
      <c r="AL133" s="598"/>
      <c r="AM133" s="598"/>
      <c r="AN133" s="598"/>
      <c r="AO133" s="598"/>
      <c r="AP133" s="598"/>
      <c r="AQ133" s="598"/>
      <c r="AR133" s="598"/>
      <c r="AS133" s="598"/>
      <c r="AT133" s="598"/>
      <c r="AU133" s="598"/>
      <c r="AV133" s="598"/>
      <c r="AW133" s="598"/>
      <c r="AX133" s="598"/>
      <c r="AY133" s="598"/>
      <c r="AZ133" s="598"/>
      <c r="BA133" s="598"/>
      <c r="BB133" s="598"/>
      <c r="BC133" s="599"/>
    </row>
    <row r="134" spans="3:55" ht="12.95" customHeight="1">
      <c r="C134" s="568" t="str">
        <f>入力シート!B78</f>
        <v/>
      </c>
      <c r="D134" s="569"/>
      <c r="E134" s="569"/>
      <c r="F134" s="569"/>
      <c r="G134" s="569"/>
      <c r="H134" s="569"/>
      <c r="I134" s="569"/>
      <c r="J134" s="569"/>
      <c r="K134" s="569"/>
      <c r="L134" s="570"/>
      <c r="M134" s="280" t="s">
        <v>96</v>
      </c>
      <c r="N134" s="281"/>
      <c r="O134" s="281"/>
      <c r="P134" s="281"/>
      <c r="Q134" s="281"/>
      <c r="R134" s="281"/>
      <c r="S134" s="281"/>
      <c r="T134" s="281"/>
      <c r="U134" s="281"/>
      <c r="V134" s="281"/>
      <c r="W134" s="281"/>
      <c r="X134" s="281"/>
      <c r="Y134" s="281"/>
      <c r="Z134" s="281"/>
      <c r="AA134" s="281"/>
      <c r="AB134" s="281"/>
      <c r="AC134" s="281"/>
      <c r="AD134" s="281"/>
      <c r="AE134" s="281"/>
      <c r="AF134" s="281"/>
      <c r="AG134" s="281"/>
      <c r="AH134" s="281"/>
      <c r="AI134" s="281"/>
      <c r="AJ134" s="281"/>
      <c r="AK134" s="281"/>
      <c r="AL134" s="281"/>
      <c r="AM134" s="281"/>
      <c r="AN134" s="283"/>
      <c r="AO134" s="280">
        <f>入力シート!AL78</f>
        <v>0</v>
      </c>
      <c r="AP134" s="281"/>
      <c r="AQ134" s="281"/>
      <c r="AR134" s="281"/>
      <c r="AS134" s="283"/>
      <c r="AT134" s="280"/>
      <c r="AU134" s="281"/>
      <c r="AV134" s="281"/>
      <c r="AW134" s="281"/>
      <c r="AX134" s="281"/>
      <c r="AY134" s="281"/>
      <c r="AZ134" s="281"/>
      <c r="BA134" s="281"/>
      <c r="BB134" s="281"/>
      <c r="BC134" s="282"/>
    </row>
    <row r="135" spans="3:55" ht="15" customHeight="1">
      <c r="C135" s="571"/>
      <c r="D135" s="572"/>
      <c r="E135" s="572"/>
      <c r="F135" s="572"/>
      <c r="G135" s="572"/>
      <c r="H135" s="572"/>
      <c r="I135" s="572"/>
      <c r="J135" s="572"/>
      <c r="K135" s="572"/>
      <c r="L135" s="573"/>
      <c r="M135" s="577" t="s">
        <v>306</v>
      </c>
      <c r="N135" s="578"/>
      <c r="O135" s="579"/>
      <c r="P135" s="583">
        <f>入力シート!O79</f>
        <v>0</v>
      </c>
      <c r="Q135" s="584"/>
      <c r="R135" s="585"/>
      <c r="S135" s="588" t="s">
        <v>307</v>
      </c>
      <c r="T135" s="589"/>
      <c r="U135" s="589"/>
      <c r="V135" s="589"/>
      <c r="W135" s="590"/>
      <c r="X135" s="594">
        <f>入力シート!U79</f>
        <v>0</v>
      </c>
      <c r="Y135" s="595"/>
      <c r="Z135" s="595"/>
      <c r="AA135" s="595"/>
      <c r="AB135" s="595"/>
      <c r="AC135" s="595"/>
      <c r="AD135" s="595"/>
      <c r="AE135" s="595"/>
      <c r="AF135" s="595"/>
      <c r="AG135" s="595"/>
      <c r="AH135" s="595"/>
      <c r="AI135" s="595"/>
      <c r="AJ135" s="595"/>
      <c r="AK135" s="595"/>
      <c r="AL135" s="595"/>
      <c r="AM135" s="595"/>
      <c r="AN135" s="595"/>
      <c r="AO135" s="595"/>
      <c r="AP135" s="595"/>
      <c r="AQ135" s="595"/>
      <c r="AR135" s="595"/>
      <c r="AS135" s="595"/>
      <c r="AT135" s="595"/>
      <c r="AU135" s="595"/>
      <c r="AV135" s="595"/>
      <c r="AW135" s="595"/>
      <c r="AX135" s="595"/>
      <c r="AY135" s="595"/>
      <c r="AZ135" s="595"/>
      <c r="BA135" s="595"/>
      <c r="BB135" s="595"/>
      <c r="BC135" s="596"/>
    </row>
    <row r="136" spans="3:55" ht="15" customHeight="1">
      <c r="C136" s="574"/>
      <c r="D136" s="575"/>
      <c r="E136" s="575"/>
      <c r="F136" s="575"/>
      <c r="G136" s="575"/>
      <c r="H136" s="575"/>
      <c r="I136" s="575"/>
      <c r="J136" s="575"/>
      <c r="K136" s="575"/>
      <c r="L136" s="576"/>
      <c r="M136" s="580"/>
      <c r="N136" s="581"/>
      <c r="O136" s="582"/>
      <c r="P136" s="586"/>
      <c r="Q136" s="554"/>
      <c r="R136" s="587"/>
      <c r="S136" s="591"/>
      <c r="T136" s="592"/>
      <c r="U136" s="592"/>
      <c r="V136" s="592"/>
      <c r="W136" s="593"/>
      <c r="X136" s="597"/>
      <c r="Y136" s="598"/>
      <c r="Z136" s="598"/>
      <c r="AA136" s="598"/>
      <c r="AB136" s="598"/>
      <c r="AC136" s="598"/>
      <c r="AD136" s="598"/>
      <c r="AE136" s="598"/>
      <c r="AF136" s="598"/>
      <c r="AG136" s="598"/>
      <c r="AH136" s="598"/>
      <c r="AI136" s="598"/>
      <c r="AJ136" s="598"/>
      <c r="AK136" s="598"/>
      <c r="AL136" s="598"/>
      <c r="AM136" s="598"/>
      <c r="AN136" s="598"/>
      <c r="AO136" s="598"/>
      <c r="AP136" s="598"/>
      <c r="AQ136" s="598"/>
      <c r="AR136" s="598"/>
      <c r="AS136" s="598"/>
      <c r="AT136" s="598"/>
      <c r="AU136" s="598"/>
      <c r="AV136" s="598"/>
      <c r="AW136" s="598"/>
      <c r="AX136" s="598"/>
      <c r="AY136" s="598"/>
      <c r="AZ136" s="598"/>
      <c r="BA136" s="598"/>
      <c r="BB136" s="598"/>
      <c r="BC136" s="599"/>
    </row>
    <row r="137" spans="3:55" ht="12.95" customHeight="1">
      <c r="C137" s="568" t="str">
        <f>入力シート!B81</f>
        <v/>
      </c>
      <c r="D137" s="569"/>
      <c r="E137" s="569"/>
      <c r="F137" s="569"/>
      <c r="G137" s="569"/>
      <c r="H137" s="569"/>
      <c r="I137" s="569"/>
      <c r="J137" s="569"/>
      <c r="K137" s="569"/>
      <c r="L137" s="570"/>
      <c r="M137" s="280" t="s">
        <v>96</v>
      </c>
      <c r="N137" s="281"/>
      <c r="O137" s="281"/>
      <c r="P137" s="281"/>
      <c r="Q137" s="281"/>
      <c r="R137" s="281"/>
      <c r="S137" s="281"/>
      <c r="T137" s="281"/>
      <c r="U137" s="281"/>
      <c r="V137" s="281"/>
      <c r="W137" s="281"/>
      <c r="X137" s="281"/>
      <c r="Y137" s="281"/>
      <c r="Z137" s="281"/>
      <c r="AA137" s="281"/>
      <c r="AB137" s="281"/>
      <c r="AC137" s="281"/>
      <c r="AD137" s="281"/>
      <c r="AE137" s="281"/>
      <c r="AF137" s="281"/>
      <c r="AG137" s="281"/>
      <c r="AH137" s="281"/>
      <c r="AI137" s="281"/>
      <c r="AJ137" s="281"/>
      <c r="AK137" s="281"/>
      <c r="AL137" s="281"/>
      <c r="AM137" s="281"/>
      <c r="AN137" s="283"/>
      <c r="AO137" s="280">
        <f>入力シート!AL81</f>
        <v>0</v>
      </c>
      <c r="AP137" s="281"/>
      <c r="AQ137" s="281"/>
      <c r="AR137" s="281"/>
      <c r="AS137" s="283"/>
      <c r="AT137" s="280"/>
      <c r="AU137" s="281"/>
      <c r="AV137" s="281"/>
      <c r="AW137" s="281"/>
      <c r="AX137" s="281"/>
      <c r="AY137" s="281"/>
      <c r="AZ137" s="281"/>
      <c r="BA137" s="281"/>
      <c r="BB137" s="281"/>
      <c r="BC137" s="282"/>
    </row>
    <row r="138" spans="3:55" ht="15" customHeight="1">
      <c r="C138" s="571"/>
      <c r="D138" s="572"/>
      <c r="E138" s="572"/>
      <c r="F138" s="572"/>
      <c r="G138" s="572"/>
      <c r="H138" s="572"/>
      <c r="I138" s="572"/>
      <c r="J138" s="572"/>
      <c r="K138" s="572"/>
      <c r="L138" s="573"/>
      <c r="M138" s="577" t="s">
        <v>306</v>
      </c>
      <c r="N138" s="578"/>
      <c r="O138" s="579"/>
      <c r="P138" s="583">
        <f>入力シート!O82</f>
        <v>0</v>
      </c>
      <c r="Q138" s="584"/>
      <c r="R138" s="585"/>
      <c r="S138" s="588" t="s">
        <v>307</v>
      </c>
      <c r="T138" s="589"/>
      <c r="U138" s="589"/>
      <c r="V138" s="589"/>
      <c r="W138" s="590"/>
      <c r="X138" s="594">
        <f>入力シート!U82</f>
        <v>0</v>
      </c>
      <c r="Y138" s="595"/>
      <c r="Z138" s="595"/>
      <c r="AA138" s="595"/>
      <c r="AB138" s="595"/>
      <c r="AC138" s="595"/>
      <c r="AD138" s="595"/>
      <c r="AE138" s="595"/>
      <c r="AF138" s="595"/>
      <c r="AG138" s="595"/>
      <c r="AH138" s="595"/>
      <c r="AI138" s="595"/>
      <c r="AJ138" s="595"/>
      <c r="AK138" s="595"/>
      <c r="AL138" s="595"/>
      <c r="AM138" s="595"/>
      <c r="AN138" s="595"/>
      <c r="AO138" s="595"/>
      <c r="AP138" s="595"/>
      <c r="AQ138" s="595"/>
      <c r="AR138" s="595"/>
      <c r="AS138" s="595"/>
      <c r="AT138" s="595"/>
      <c r="AU138" s="595"/>
      <c r="AV138" s="595"/>
      <c r="AW138" s="595"/>
      <c r="AX138" s="595"/>
      <c r="AY138" s="595"/>
      <c r="AZ138" s="595"/>
      <c r="BA138" s="595"/>
      <c r="BB138" s="595"/>
      <c r="BC138" s="596"/>
    </row>
    <row r="139" spans="3:55" ht="15" customHeight="1">
      <c r="C139" s="574"/>
      <c r="D139" s="575"/>
      <c r="E139" s="575"/>
      <c r="F139" s="575"/>
      <c r="G139" s="575"/>
      <c r="H139" s="575"/>
      <c r="I139" s="575"/>
      <c r="J139" s="575"/>
      <c r="K139" s="575"/>
      <c r="L139" s="576"/>
      <c r="M139" s="580"/>
      <c r="N139" s="581"/>
      <c r="O139" s="582"/>
      <c r="P139" s="586"/>
      <c r="Q139" s="554"/>
      <c r="R139" s="587"/>
      <c r="S139" s="591"/>
      <c r="T139" s="592"/>
      <c r="U139" s="592"/>
      <c r="V139" s="592"/>
      <c r="W139" s="593"/>
      <c r="X139" s="597"/>
      <c r="Y139" s="598"/>
      <c r="Z139" s="598"/>
      <c r="AA139" s="598"/>
      <c r="AB139" s="598"/>
      <c r="AC139" s="598"/>
      <c r="AD139" s="598"/>
      <c r="AE139" s="598"/>
      <c r="AF139" s="598"/>
      <c r="AG139" s="598"/>
      <c r="AH139" s="598"/>
      <c r="AI139" s="598"/>
      <c r="AJ139" s="598"/>
      <c r="AK139" s="598"/>
      <c r="AL139" s="598"/>
      <c r="AM139" s="598"/>
      <c r="AN139" s="598"/>
      <c r="AO139" s="598"/>
      <c r="AP139" s="598"/>
      <c r="AQ139" s="598"/>
      <c r="AR139" s="598"/>
      <c r="AS139" s="598"/>
      <c r="AT139" s="598"/>
      <c r="AU139" s="598"/>
      <c r="AV139" s="598"/>
      <c r="AW139" s="598"/>
      <c r="AX139" s="598"/>
      <c r="AY139" s="598"/>
      <c r="AZ139" s="598"/>
      <c r="BA139" s="598"/>
      <c r="BB139" s="598"/>
      <c r="BC139" s="599"/>
    </row>
    <row r="140" spans="3:55" ht="12.95" customHeight="1">
      <c r="C140" s="568" t="str">
        <f>入力シート!B84</f>
        <v/>
      </c>
      <c r="D140" s="569"/>
      <c r="E140" s="569"/>
      <c r="F140" s="569"/>
      <c r="G140" s="569"/>
      <c r="H140" s="569"/>
      <c r="I140" s="569"/>
      <c r="J140" s="569"/>
      <c r="K140" s="569"/>
      <c r="L140" s="570"/>
      <c r="M140" s="280" t="s">
        <v>96</v>
      </c>
      <c r="N140" s="281"/>
      <c r="O140" s="281"/>
      <c r="P140" s="281"/>
      <c r="Q140" s="281"/>
      <c r="R140" s="281"/>
      <c r="S140" s="281"/>
      <c r="T140" s="281"/>
      <c r="U140" s="281"/>
      <c r="V140" s="281"/>
      <c r="W140" s="281"/>
      <c r="X140" s="281"/>
      <c r="Y140" s="281"/>
      <c r="Z140" s="281"/>
      <c r="AA140" s="281"/>
      <c r="AB140" s="281"/>
      <c r="AC140" s="281"/>
      <c r="AD140" s="281"/>
      <c r="AE140" s="281"/>
      <c r="AF140" s="281"/>
      <c r="AG140" s="281"/>
      <c r="AH140" s="281"/>
      <c r="AI140" s="281"/>
      <c r="AJ140" s="281"/>
      <c r="AK140" s="281"/>
      <c r="AL140" s="281"/>
      <c r="AM140" s="281"/>
      <c r="AN140" s="283"/>
      <c r="AO140" s="280">
        <f>入力シート!AL84</f>
        <v>0</v>
      </c>
      <c r="AP140" s="281"/>
      <c r="AQ140" s="281"/>
      <c r="AR140" s="281"/>
      <c r="AS140" s="283"/>
      <c r="AT140" s="280"/>
      <c r="AU140" s="281"/>
      <c r="AV140" s="281"/>
      <c r="AW140" s="281"/>
      <c r="AX140" s="281"/>
      <c r="AY140" s="281"/>
      <c r="AZ140" s="281"/>
      <c r="BA140" s="281"/>
      <c r="BB140" s="281"/>
      <c r="BC140" s="282"/>
    </row>
    <row r="141" spans="3:55" ht="15" customHeight="1">
      <c r="C141" s="571"/>
      <c r="D141" s="572"/>
      <c r="E141" s="572"/>
      <c r="F141" s="572"/>
      <c r="G141" s="572"/>
      <c r="H141" s="572"/>
      <c r="I141" s="572"/>
      <c r="J141" s="572"/>
      <c r="K141" s="572"/>
      <c r="L141" s="573"/>
      <c r="M141" s="577" t="s">
        <v>306</v>
      </c>
      <c r="N141" s="578"/>
      <c r="O141" s="579"/>
      <c r="P141" s="583">
        <f>入力シート!O85</f>
        <v>0</v>
      </c>
      <c r="Q141" s="584"/>
      <c r="R141" s="585"/>
      <c r="S141" s="588" t="s">
        <v>307</v>
      </c>
      <c r="T141" s="589"/>
      <c r="U141" s="589"/>
      <c r="V141" s="589"/>
      <c r="W141" s="590"/>
      <c r="X141" s="594">
        <f>入力シート!U85</f>
        <v>0</v>
      </c>
      <c r="Y141" s="595"/>
      <c r="Z141" s="595"/>
      <c r="AA141" s="595"/>
      <c r="AB141" s="595"/>
      <c r="AC141" s="595"/>
      <c r="AD141" s="595"/>
      <c r="AE141" s="595"/>
      <c r="AF141" s="595"/>
      <c r="AG141" s="595"/>
      <c r="AH141" s="595"/>
      <c r="AI141" s="595"/>
      <c r="AJ141" s="595"/>
      <c r="AK141" s="595"/>
      <c r="AL141" s="595"/>
      <c r="AM141" s="595"/>
      <c r="AN141" s="595"/>
      <c r="AO141" s="595"/>
      <c r="AP141" s="595"/>
      <c r="AQ141" s="595"/>
      <c r="AR141" s="595"/>
      <c r="AS141" s="595"/>
      <c r="AT141" s="595"/>
      <c r="AU141" s="595"/>
      <c r="AV141" s="595"/>
      <c r="AW141" s="595"/>
      <c r="AX141" s="595"/>
      <c r="AY141" s="595"/>
      <c r="AZ141" s="595"/>
      <c r="BA141" s="595"/>
      <c r="BB141" s="595"/>
      <c r="BC141" s="596"/>
    </row>
    <row r="142" spans="3:55" ht="15" customHeight="1">
      <c r="C142" s="574"/>
      <c r="D142" s="575"/>
      <c r="E142" s="575"/>
      <c r="F142" s="575"/>
      <c r="G142" s="575"/>
      <c r="H142" s="575"/>
      <c r="I142" s="575"/>
      <c r="J142" s="575"/>
      <c r="K142" s="575"/>
      <c r="L142" s="576"/>
      <c r="M142" s="580"/>
      <c r="N142" s="581"/>
      <c r="O142" s="582"/>
      <c r="P142" s="586"/>
      <c r="Q142" s="554"/>
      <c r="R142" s="587"/>
      <c r="S142" s="591"/>
      <c r="T142" s="592"/>
      <c r="U142" s="592"/>
      <c r="V142" s="592"/>
      <c r="W142" s="593"/>
      <c r="X142" s="597"/>
      <c r="Y142" s="598"/>
      <c r="Z142" s="598"/>
      <c r="AA142" s="598"/>
      <c r="AB142" s="598"/>
      <c r="AC142" s="598"/>
      <c r="AD142" s="598"/>
      <c r="AE142" s="598"/>
      <c r="AF142" s="598"/>
      <c r="AG142" s="598"/>
      <c r="AH142" s="598"/>
      <c r="AI142" s="598"/>
      <c r="AJ142" s="598"/>
      <c r="AK142" s="598"/>
      <c r="AL142" s="598"/>
      <c r="AM142" s="598"/>
      <c r="AN142" s="598"/>
      <c r="AO142" s="598"/>
      <c r="AP142" s="598"/>
      <c r="AQ142" s="598"/>
      <c r="AR142" s="598"/>
      <c r="AS142" s="598"/>
      <c r="AT142" s="598"/>
      <c r="AU142" s="598"/>
      <c r="AV142" s="598"/>
      <c r="AW142" s="598"/>
      <c r="AX142" s="598"/>
      <c r="AY142" s="598"/>
      <c r="AZ142" s="598"/>
      <c r="BA142" s="598"/>
      <c r="BB142" s="598"/>
      <c r="BC142" s="599"/>
    </row>
    <row r="143" spans="3:55" ht="12.95" customHeight="1">
      <c r="C143" s="568" t="str">
        <f>入力シート!B87</f>
        <v/>
      </c>
      <c r="D143" s="569"/>
      <c r="E143" s="569"/>
      <c r="F143" s="569"/>
      <c r="G143" s="569"/>
      <c r="H143" s="569"/>
      <c r="I143" s="569"/>
      <c r="J143" s="569"/>
      <c r="K143" s="569"/>
      <c r="L143" s="570"/>
      <c r="M143" s="280" t="s">
        <v>96</v>
      </c>
      <c r="N143" s="281"/>
      <c r="O143" s="281"/>
      <c r="P143" s="281"/>
      <c r="Q143" s="281"/>
      <c r="R143" s="281"/>
      <c r="S143" s="281"/>
      <c r="T143" s="281"/>
      <c r="U143" s="281"/>
      <c r="V143" s="281"/>
      <c r="W143" s="281"/>
      <c r="X143" s="281"/>
      <c r="Y143" s="281"/>
      <c r="Z143" s="281"/>
      <c r="AA143" s="281"/>
      <c r="AB143" s="281"/>
      <c r="AC143" s="281"/>
      <c r="AD143" s="281"/>
      <c r="AE143" s="281"/>
      <c r="AF143" s="281"/>
      <c r="AG143" s="281"/>
      <c r="AH143" s="281"/>
      <c r="AI143" s="281"/>
      <c r="AJ143" s="281"/>
      <c r="AK143" s="281"/>
      <c r="AL143" s="281"/>
      <c r="AM143" s="281"/>
      <c r="AN143" s="283"/>
      <c r="AO143" s="280">
        <f>入力シート!AL87</f>
        <v>0</v>
      </c>
      <c r="AP143" s="281"/>
      <c r="AQ143" s="281"/>
      <c r="AR143" s="281"/>
      <c r="AS143" s="283"/>
      <c r="AT143" s="280"/>
      <c r="AU143" s="281"/>
      <c r="AV143" s="281"/>
      <c r="AW143" s="281"/>
      <c r="AX143" s="281"/>
      <c r="AY143" s="281"/>
      <c r="AZ143" s="281"/>
      <c r="BA143" s="281"/>
      <c r="BB143" s="281"/>
      <c r="BC143" s="282"/>
    </row>
    <row r="144" spans="3:55" ht="15" customHeight="1">
      <c r="C144" s="571"/>
      <c r="D144" s="572"/>
      <c r="E144" s="572"/>
      <c r="F144" s="572"/>
      <c r="G144" s="572"/>
      <c r="H144" s="572"/>
      <c r="I144" s="572"/>
      <c r="J144" s="572"/>
      <c r="K144" s="572"/>
      <c r="L144" s="573"/>
      <c r="M144" s="577" t="s">
        <v>306</v>
      </c>
      <c r="N144" s="578"/>
      <c r="O144" s="579"/>
      <c r="P144" s="583">
        <f>入力シート!O88</f>
        <v>0</v>
      </c>
      <c r="Q144" s="584"/>
      <c r="R144" s="585"/>
      <c r="S144" s="588" t="s">
        <v>307</v>
      </c>
      <c r="T144" s="589"/>
      <c r="U144" s="589"/>
      <c r="V144" s="589"/>
      <c r="W144" s="590"/>
      <c r="X144" s="594">
        <f>入力シート!U88</f>
        <v>0</v>
      </c>
      <c r="Y144" s="595"/>
      <c r="Z144" s="595"/>
      <c r="AA144" s="595"/>
      <c r="AB144" s="595"/>
      <c r="AC144" s="595"/>
      <c r="AD144" s="595"/>
      <c r="AE144" s="595"/>
      <c r="AF144" s="595"/>
      <c r="AG144" s="595"/>
      <c r="AH144" s="595"/>
      <c r="AI144" s="595"/>
      <c r="AJ144" s="595"/>
      <c r="AK144" s="595"/>
      <c r="AL144" s="595"/>
      <c r="AM144" s="595"/>
      <c r="AN144" s="595"/>
      <c r="AO144" s="595"/>
      <c r="AP144" s="595"/>
      <c r="AQ144" s="595"/>
      <c r="AR144" s="595"/>
      <c r="AS144" s="595"/>
      <c r="AT144" s="595"/>
      <c r="AU144" s="595"/>
      <c r="AV144" s="595"/>
      <c r="AW144" s="595"/>
      <c r="AX144" s="595"/>
      <c r="AY144" s="595"/>
      <c r="AZ144" s="595"/>
      <c r="BA144" s="595"/>
      <c r="BB144" s="595"/>
      <c r="BC144" s="596"/>
    </row>
    <row r="145" spans="2:55" ht="15" customHeight="1">
      <c r="C145" s="574"/>
      <c r="D145" s="575"/>
      <c r="E145" s="575"/>
      <c r="F145" s="575"/>
      <c r="G145" s="575"/>
      <c r="H145" s="575"/>
      <c r="I145" s="575"/>
      <c r="J145" s="575"/>
      <c r="K145" s="575"/>
      <c r="L145" s="576"/>
      <c r="M145" s="580"/>
      <c r="N145" s="581"/>
      <c r="O145" s="582"/>
      <c r="P145" s="586"/>
      <c r="Q145" s="554"/>
      <c r="R145" s="587"/>
      <c r="S145" s="591"/>
      <c r="T145" s="592"/>
      <c r="U145" s="592"/>
      <c r="V145" s="592"/>
      <c r="W145" s="593"/>
      <c r="X145" s="597"/>
      <c r="Y145" s="598"/>
      <c r="Z145" s="598"/>
      <c r="AA145" s="598"/>
      <c r="AB145" s="598"/>
      <c r="AC145" s="598"/>
      <c r="AD145" s="598"/>
      <c r="AE145" s="598"/>
      <c r="AF145" s="598"/>
      <c r="AG145" s="598"/>
      <c r="AH145" s="598"/>
      <c r="AI145" s="598"/>
      <c r="AJ145" s="598"/>
      <c r="AK145" s="598"/>
      <c r="AL145" s="598"/>
      <c r="AM145" s="598"/>
      <c r="AN145" s="598"/>
      <c r="AO145" s="598"/>
      <c r="AP145" s="598"/>
      <c r="AQ145" s="598"/>
      <c r="AR145" s="598"/>
      <c r="AS145" s="598"/>
      <c r="AT145" s="598"/>
      <c r="AU145" s="598"/>
      <c r="AV145" s="598"/>
      <c r="AW145" s="598"/>
      <c r="AX145" s="598"/>
      <c r="AY145" s="598"/>
      <c r="AZ145" s="598"/>
      <c r="BA145" s="598"/>
      <c r="BB145" s="598"/>
      <c r="BC145" s="599"/>
    </row>
    <row r="146" spans="2:55" ht="12.95" customHeight="1">
      <c r="C146" s="568" t="str">
        <f>入力シート!B90</f>
        <v/>
      </c>
      <c r="D146" s="569"/>
      <c r="E146" s="569"/>
      <c r="F146" s="569"/>
      <c r="G146" s="569"/>
      <c r="H146" s="569"/>
      <c r="I146" s="569"/>
      <c r="J146" s="569"/>
      <c r="K146" s="569"/>
      <c r="L146" s="570"/>
      <c r="M146" s="280" t="s">
        <v>96</v>
      </c>
      <c r="N146" s="281"/>
      <c r="O146" s="281"/>
      <c r="P146" s="281"/>
      <c r="Q146" s="281"/>
      <c r="R146" s="281"/>
      <c r="S146" s="281"/>
      <c r="T146" s="281"/>
      <c r="U146" s="281"/>
      <c r="V146" s="281"/>
      <c r="W146" s="281"/>
      <c r="X146" s="281"/>
      <c r="Y146" s="281"/>
      <c r="Z146" s="281"/>
      <c r="AA146" s="281"/>
      <c r="AB146" s="281"/>
      <c r="AC146" s="281"/>
      <c r="AD146" s="281"/>
      <c r="AE146" s="281"/>
      <c r="AF146" s="281"/>
      <c r="AG146" s="281"/>
      <c r="AH146" s="281"/>
      <c r="AI146" s="281"/>
      <c r="AJ146" s="281"/>
      <c r="AK146" s="281"/>
      <c r="AL146" s="281"/>
      <c r="AM146" s="281"/>
      <c r="AN146" s="283"/>
      <c r="AO146" s="280">
        <f>入力シート!AL90</f>
        <v>0</v>
      </c>
      <c r="AP146" s="281"/>
      <c r="AQ146" s="281"/>
      <c r="AR146" s="281"/>
      <c r="AS146" s="283"/>
      <c r="AT146" s="280"/>
      <c r="AU146" s="281"/>
      <c r="AV146" s="281"/>
      <c r="AW146" s="281"/>
      <c r="AX146" s="281"/>
      <c r="AY146" s="281"/>
      <c r="AZ146" s="281"/>
      <c r="BA146" s="281"/>
      <c r="BB146" s="281"/>
      <c r="BC146" s="282"/>
    </row>
    <row r="147" spans="2:55" ht="15" customHeight="1">
      <c r="C147" s="571"/>
      <c r="D147" s="572"/>
      <c r="E147" s="572"/>
      <c r="F147" s="572"/>
      <c r="G147" s="572"/>
      <c r="H147" s="572"/>
      <c r="I147" s="572"/>
      <c r="J147" s="572"/>
      <c r="K147" s="572"/>
      <c r="L147" s="573"/>
      <c r="M147" s="577" t="s">
        <v>306</v>
      </c>
      <c r="N147" s="578"/>
      <c r="O147" s="579"/>
      <c r="P147" s="583">
        <f>入力シート!O91</f>
        <v>0</v>
      </c>
      <c r="Q147" s="584"/>
      <c r="R147" s="585"/>
      <c r="S147" s="588" t="s">
        <v>307</v>
      </c>
      <c r="T147" s="589"/>
      <c r="U147" s="589"/>
      <c r="V147" s="589"/>
      <c r="W147" s="590"/>
      <c r="X147" s="594">
        <f>入力シート!U91</f>
        <v>0</v>
      </c>
      <c r="Y147" s="595"/>
      <c r="Z147" s="595"/>
      <c r="AA147" s="595"/>
      <c r="AB147" s="595"/>
      <c r="AC147" s="595"/>
      <c r="AD147" s="595"/>
      <c r="AE147" s="595"/>
      <c r="AF147" s="595"/>
      <c r="AG147" s="595"/>
      <c r="AH147" s="595"/>
      <c r="AI147" s="595"/>
      <c r="AJ147" s="595"/>
      <c r="AK147" s="595"/>
      <c r="AL147" s="595"/>
      <c r="AM147" s="595"/>
      <c r="AN147" s="595"/>
      <c r="AO147" s="595"/>
      <c r="AP147" s="595"/>
      <c r="AQ147" s="595"/>
      <c r="AR147" s="595"/>
      <c r="AS147" s="595"/>
      <c r="AT147" s="595"/>
      <c r="AU147" s="595"/>
      <c r="AV147" s="595"/>
      <c r="AW147" s="595"/>
      <c r="AX147" s="595"/>
      <c r="AY147" s="595"/>
      <c r="AZ147" s="595"/>
      <c r="BA147" s="595"/>
      <c r="BB147" s="595"/>
      <c r="BC147" s="596"/>
    </row>
    <row r="148" spans="2:55" ht="15" customHeight="1">
      <c r="C148" s="574"/>
      <c r="D148" s="575"/>
      <c r="E148" s="575"/>
      <c r="F148" s="575"/>
      <c r="G148" s="575"/>
      <c r="H148" s="575"/>
      <c r="I148" s="575"/>
      <c r="J148" s="575"/>
      <c r="K148" s="575"/>
      <c r="L148" s="576"/>
      <c r="M148" s="580"/>
      <c r="N148" s="581"/>
      <c r="O148" s="582"/>
      <c r="P148" s="586"/>
      <c r="Q148" s="554"/>
      <c r="R148" s="587"/>
      <c r="S148" s="591"/>
      <c r="T148" s="592"/>
      <c r="U148" s="592"/>
      <c r="V148" s="592"/>
      <c r="W148" s="593"/>
      <c r="X148" s="597"/>
      <c r="Y148" s="598"/>
      <c r="Z148" s="598"/>
      <c r="AA148" s="598"/>
      <c r="AB148" s="598"/>
      <c r="AC148" s="598"/>
      <c r="AD148" s="598"/>
      <c r="AE148" s="598"/>
      <c r="AF148" s="598"/>
      <c r="AG148" s="598"/>
      <c r="AH148" s="598"/>
      <c r="AI148" s="598"/>
      <c r="AJ148" s="598"/>
      <c r="AK148" s="598"/>
      <c r="AL148" s="598"/>
      <c r="AM148" s="598"/>
      <c r="AN148" s="598"/>
      <c r="AO148" s="598"/>
      <c r="AP148" s="598"/>
      <c r="AQ148" s="598"/>
      <c r="AR148" s="598"/>
      <c r="AS148" s="598"/>
      <c r="AT148" s="598"/>
      <c r="AU148" s="598"/>
      <c r="AV148" s="598"/>
      <c r="AW148" s="598"/>
      <c r="AX148" s="598"/>
      <c r="AY148" s="598"/>
      <c r="AZ148" s="598"/>
      <c r="BA148" s="598"/>
      <c r="BB148" s="598"/>
      <c r="BC148" s="599"/>
    </row>
    <row r="149" spans="2:55" ht="12.95" customHeight="1">
      <c r="C149" s="568" t="str">
        <f>入力シート!B93</f>
        <v/>
      </c>
      <c r="D149" s="569"/>
      <c r="E149" s="569"/>
      <c r="F149" s="569"/>
      <c r="G149" s="569"/>
      <c r="H149" s="569"/>
      <c r="I149" s="569"/>
      <c r="J149" s="569"/>
      <c r="K149" s="569"/>
      <c r="L149" s="570"/>
      <c r="M149" s="280" t="s">
        <v>96</v>
      </c>
      <c r="N149" s="281"/>
      <c r="O149" s="281"/>
      <c r="P149" s="281"/>
      <c r="Q149" s="281"/>
      <c r="R149" s="281"/>
      <c r="S149" s="281"/>
      <c r="T149" s="281"/>
      <c r="U149" s="281"/>
      <c r="V149" s="281"/>
      <c r="W149" s="281"/>
      <c r="X149" s="281"/>
      <c r="Y149" s="281"/>
      <c r="Z149" s="281"/>
      <c r="AA149" s="281"/>
      <c r="AB149" s="281"/>
      <c r="AC149" s="281"/>
      <c r="AD149" s="281"/>
      <c r="AE149" s="281"/>
      <c r="AF149" s="281"/>
      <c r="AG149" s="281"/>
      <c r="AH149" s="281"/>
      <c r="AI149" s="281"/>
      <c r="AJ149" s="281"/>
      <c r="AK149" s="281"/>
      <c r="AL149" s="281"/>
      <c r="AM149" s="281"/>
      <c r="AN149" s="283"/>
      <c r="AO149" s="280">
        <f>入力シート!AL93</f>
        <v>0</v>
      </c>
      <c r="AP149" s="281"/>
      <c r="AQ149" s="281"/>
      <c r="AR149" s="281"/>
      <c r="AS149" s="283"/>
      <c r="AT149" s="280"/>
      <c r="AU149" s="281"/>
      <c r="AV149" s="281"/>
      <c r="AW149" s="281"/>
      <c r="AX149" s="281"/>
      <c r="AY149" s="281"/>
      <c r="AZ149" s="281"/>
      <c r="BA149" s="281"/>
      <c r="BB149" s="281"/>
      <c r="BC149" s="282"/>
    </row>
    <row r="150" spans="2:55" ht="15" customHeight="1">
      <c r="C150" s="571"/>
      <c r="D150" s="572"/>
      <c r="E150" s="572"/>
      <c r="F150" s="572"/>
      <c r="G150" s="572"/>
      <c r="H150" s="572"/>
      <c r="I150" s="572"/>
      <c r="J150" s="572"/>
      <c r="K150" s="572"/>
      <c r="L150" s="573"/>
      <c r="M150" s="577" t="s">
        <v>306</v>
      </c>
      <c r="N150" s="578"/>
      <c r="O150" s="579"/>
      <c r="P150" s="583">
        <f>入力シート!O94</f>
        <v>0</v>
      </c>
      <c r="Q150" s="584"/>
      <c r="R150" s="585"/>
      <c r="S150" s="588" t="s">
        <v>307</v>
      </c>
      <c r="T150" s="589"/>
      <c r="U150" s="589"/>
      <c r="V150" s="589"/>
      <c r="W150" s="590"/>
      <c r="X150" s="594">
        <f>入力シート!U94</f>
        <v>0</v>
      </c>
      <c r="Y150" s="595"/>
      <c r="Z150" s="595"/>
      <c r="AA150" s="595"/>
      <c r="AB150" s="595"/>
      <c r="AC150" s="595"/>
      <c r="AD150" s="595"/>
      <c r="AE150" s="595"/>
      <c r="AF150" s="595"/>
      <c r="AG150" s="595"/>
      <c r="AH150" s="595"/>
      <c r="AI150" s="595"/>
      <c r="AJ150" s="595"/>
      <c r="AK150" s="595"/>
      <c r="AL150" s="595"/>
      <c r="AM150" s="595"/>
      <c r="AN150" s="595"/>
      <c r="AO150" s="595"/>
      <c r="AP150" s="595"/>
      <c r="AQ150" s="595"/>
      <c r="AR150" s="595"/>
      <c r="AS150" s="595"/>
      <c r="AT150" s="595"/>
      <c r="AU150" s="595"/>
      <c r="AV150" s="595"/>
      <c r="AW150" s="595"/>
      <c r="AX150" s="595"/>
      <c r="AY150" s="595"/>
      <c r="AZ150" s="595"/>
      <c r="BA150" s="595"/>
      <c r="BB150" s="595"/>
      <c r="BC150" s="596"/>
    </row>
    <row r="151" spans="2:55" ht="15" customHeight="1">
      <c r="C151" s="574"/>
      <c r="D151" s="575"/>
      <c r="E151" s="575"/>
      <c r="F151" s="575"/>
      <c r="G151" s="575"/>
      <c r="H151" s="575"/>
      <c r="I151" s="575"/>
      <c r="J151" s="575"/>
      <c r="K151" s="575"/>
      <c r="L151" s="576"/>
      <c r="M151" s="580"/>
      <c r="N151" s="581"/>
      <c r="O151" s="582"/>
      <c r="P151" s="586"/>
      <c r="Q151" s="554"/>
      <c r="R151" s="587"/>
      <c r="S151" s="591"/>
      <c r="T151" s="592"/>
      <c r="U151" s="592"/>
      <c r="V151" s="592"/>
      <c r="W151" s="593"/>
      <c r="X151" s="597"/>
      <c r="Y151" s="598"/>
      <c r="Z151" s="598"/>
      <c r="AA151" s="598"/>
      <c r="AB151" s="598"/>
      <c r="AC151" s="598"/>
      <c r="AD151" s="598"/>
      <c r="AE151" s="598"/>
      <c r="AF151" s="598"/>
      <c r="AG151" s="598"/>
      <c r="AH151" s="598"/>
      <c r="AI151" s="598"/>
      <c r="AJ151" s="598"/>
      <c r="AK151" s="598"/>
      <c r="AL151" s="598"/>
      <c r="AM151" s="598"/>
      <c r="AN151" s="598"/>
      <c r="AO151" s="598"/>
      <c r="AP151" s="598"/>
      <c r="AQ151" s="598"/>
      <c r="AR151" s="598"/>
      <c r="AS151" s="598"/>
      <c r="AT151" s="598"/>
      <c r="AU151" s="598"/>
      <c r="AV151" s="598"/>
      <c r="AW151" s="598"/>
      <c r="AX151" s="598"/>
      <c r="AY151" s="598"/>
      <c r="AZ151" s="598"/>
      <c r="BA151" s="598"/>
      <c r="BB151" s="598"/>
      <c r="BC151" s="599"/>
    </row>
    <row r="152" spans="2:55" ht="12.95" customHeight="1">
      <c r="C152" s="568" t="str">
        <f>入力シート!B96</f>
        <v/>
      </c>
      <c r="D152" s="569"/>
      <c r="E152" s="569"/>
      <c r="F152" s="569"/>
      <c r="G152" s="569"/>
      <c r="H152" s="569"/>
      <c r="I152" s="569"/>
      <c r="J152" s="569"/>
      <c r="K152" s="569"/>
      <c r="L152" s="570"/>
      <c r="M152" s="280" t="s">
        <v>96</v>
      </c>
      <c r="N152" s="281"/>
      <c r="O152" s="281"/>
      <c r="P152" s="281"/>
      <c r="Q152" s="281"/>
      <c r="R152" s="281"/>
      <c r="S152" s="281"/>
      <c r="T152" s="281"/>
      <c r="U152" s="281"/>
      <c r="V152" s="281"/>
      <c r="W152" s="281"/>
      <c r="X152" s="281"/>
      <c r="Y152" s="281"/>
      <c r="Z152" s="281"/>
      <c r="AA152" s="281"/>
      <c r="AB152" s="281"/>
      <c r="AC152" s="281"/>
      <c r="AD152" s="281"/>
      <c r="AE152" s="281"/>
      <c r="AF152" s="281"/>
      <c r="AG152" s="281"/>
      <c r="AH152" s="281"/>
      <c r="AI152" s="281"/>
      <c r="AJ152" s="281"/>
      <c r="AK152" s="281"/>
      <c r="AL152" s="281"/>
      <c r="AM152" s="281"/>
      <c r="AN152" s="283"/>
      <c r="AO152" s="280">
        <f>入力シート!AL96</f>
        <v>0</v>
      </c>
      <c r="AP152" s="281"/>
      <c r="AQ152" s="281"/>
      <c r="AR152" s="281"/>
      <c r="AS152" s="283"/>
      <c r="AT152" s="280"/>
      <c r="AU152" s="281"/>
      <c r="AV152" s="281"/>
      <c r="AW152" s="281"/>
      <c r="AX152" s="281"/>
      <c r="AY152" s="281"/>
      <c r="AZ152" s="281"/>
      <c r="BA152" s="281"/>
      <c r="BB152" s="281"/>
      <c r="BC152" s="282"/>
    </row>
    <row r="153" spans="2:55" ht="15" customHeight="1">
      <c r="C153" s="571"/>
      <c r="D153" s="572"/>
      <c r="E153" s="572"/>
      <c r="F153" s="572"/>
      <c r="G153" s="572"/>
      <c r="H153" s="572"/>
      <c r="I153" s="572"/>
      <c r="J153" s="572"/>
      <c r="K153" s="572"/>
      <c r="L153" s="573"/>
      <c r="M153" s="577" t="s">
        <v>306</v>
      </c>
      <c r="N153" s="578"/>
      <c r="O153" s="579"/>
      <c r="P153" s="583">
        <f>入力シート!O97</f>
        <v>0</v>
      </c>
      <c r="Q153" s="584"/>
      <c r="R153" s="585"/>
      <c r="S153" s="588" t="s">
        <v>307</v>
      </c>
      <c r="T153" s="589"/>
      <c r="U153" s="589"/>
      <c r="V153" s="589"/>
      <c r="W153" s="590"/>
      <c r="X153" s="594">
        <f>入力シート!U97</f>
        <v>0</v>
      </c>
      <c r="Y153" s="595"/>
      <c r="Z153" s="595"/>
      <c r="AA153" s="595"/>
      <c r="AB153" s="595"/>
      <c r="AC153" s="595"/>
      <c r="AD153" s="595"/>
      <c r="AE153" s="595"/>
      <c r="AF153" s="595"/>
      <c r="AG153" s="595"/>
      <c r="AH153" s="595"/>
      <c r="AI153" s="595"/>
      <c r="AJ153" s="595"/>
      <c r="AK153" s="595"/>
      <c r="AL153" s="595"/>
      <c r="AM153" s="595"/>
      <c r="AN153" s="595"/>
      <c r="AO153" s="595"/>
      <c r="AP153" s="595"/>
      <c r="AQ153" s="595"/>
      <c r="AR153" s="595"/>
      <c r="AS153" s="595"/>
      <c r="AT153" s="595"/>
      <c r="AU153" s="595"/>
      <c r="AV153" s="595"/>
      <c r="AW153" s="595"/>
      <c r="AX153" s="595"/>
      <c r="AY153" s="595"/>
      <c r="AZ153" s="595"/>
      <c r="BA153" s="595"/>
      <c r="BB153" s="595"/>
      <c r="BC153" s="596"/>
    </row>
    <row r="154" spans="2:55" ht="15" customHeight="1">
      <c r="C154" s="574"/>
      <c r="D154" s="575"/>
      <c r="E154" s="575"/>
      <c r="F154" s="575"/>
      <c r="G154" s="575"/>
      <c r="H154" s="575"/>
      <c r="I154" s="575"/>
      <c r="J154" s="575"/>
      <c r="K154" s="575"/>
      <c r="L154" s="576"/>
      <c r="M154" s="580"/>
      <c r="N154" s="581"/>
      <c r="O154" s="582"/>
      <c r="P154" s="586"/>
      <c r="Q154" s="554"/>
      <c r="R154" s="587"/>
      <c r="S154" s="591"/>
      <c r="T154" s="592"/>
      <c r="U154" s="592"/>
      <c r="V154" s="592"/>
      <c r="W154" s="593"/>
      <c r="X154" s="597"/>
      <c r="Y154" s="598"/>
      <c r="Z154" s="598"/>
      <c r="AA154" s="598"/>
      <c r="AB154" s="598"/>
      <c r="AC154" s="598"/>
      <c r="AD154" s="598"/>
      <c r="AE154" s="598"/>
      <c r="AF154" s="598"/>
      <c r="AG154" s="598"/>
      <c r="AH154" s="598"/>
      <c r="AI154" s="598"/>
      <c r="AJ154" s="598"/>
      <c r="AK154" s="598"/>
      <c r="AL154" s="598"/>
      <c r="AM154" s="598"/>
      <c r="AN154" s="598"/>
      <c r="AO154" s="598"/>
      <c r="AP154" s="598"/>
      <c r="AQ154" s="598"/>
      <c r="AR154" s="598"/>
      <c r="AS154" s="598"/>
      <c r="AT154" s="598"/>
      <c r="AU154" s="598"/>
      <c r="AV154" s="598"/>
      <c r="AW154" s="598"/>
      <c r="AX154" s="598"/>
      <c r="AY154" s="598"/>
      <c r="AZ154" s="598"/>
      <c r="BA154" s="598"/>
      <c r="BB154" s="598"/>
      <c r="BC154" s="599"/>
    </row>
    <row r="155" spans="2:55" ht="12.95" customHeight="1">
      <c r="C155" s="568" t="str">
        <f>入力シート!B99</f>
        <v/>
      </c>
      <c r="D155" s="569"/>
      <c r="E155" s="569"/>
      <c r="F155" s="569"/>
      <c r="G155" s="569"/>
      <c r="H155" s="569"/>
      <c r="I155" s="569"/>
      <c r="J155" s="569"/>
      <c r="K155" s="569"/>
      <c r="L155" s="570"/>
      <c r="M155" s="280" t="s">
        <v>96</v>
      </c>
      <c r="N155" s="281"/>
      <c r="O155" s="281"/>
      <c r="P155" s="281"/>
      <c r="Q155" s="281"/>
      <c r="R155" s="281"/>
      <c r="S155" s="281"/>
      <c r="T155" s="281"/>
      <c r="U155" s="281"/>
      <c r="V155" s="281"/>
      <c r="W155" s="281"/>
      <c r="X155" s="281"/>
      <c r="Y155" s="281"/>
      <c r="Z155" s="281"/>
      <c r="AA155" s="281"/>
      <c r="AB155" s="281"/>
      <c r="AC155" s="281"/>
      <c r="AD155" s="281"/>
      <c r="AE155" s="281"/>
      <c r="AF155" s="281"/>
      <c r="AG155" s="281"/>
      <c r="AH155" s="281"/>
      <c r="AI155" s="281"/>
      <c r="AJ155" s="281"/>
      <c r="AK155" s="281"/>
      <c r="AL155" s="281"/>
      <c r="AM155" s="281"/>
      <c r="AN155" s="283"/>
      <c r="AO155" s="280">
        <f>入力シート!AL99</f>
        <v>0</v>
      </c>
      <c r="AP155" s="281"/>
      <c r="AQ155" s="281"/>
      <c r="AR155" s="281"/>
      <c r="AS155" s="283"/>
      <c r="AT155" s="280"/>
      <c r="AU155" s="281"/>
      <c r="AV155" s="281"/>
      <c r="AW155" s="281"/>
      <c r="AX155" s="281"/>
      <c r="AY155" s="281"/>
      <c r="AZ155" s="281"/>
      <c r="BA155" s="281"/>
      <c r="BB155" s="281"/>
      <c r="BC155" s="282"/>
    </row>
    <row r="156" spans="2:55" ht="15" customHeight="1">
      <c r="C156" s="571"/>
      <c r="D156" s="572"/>
      <c r="E156" s="572"/>
      <c r="F156" s="572"/>
      <c r="G156" s="572"/>
      <c r="H156" s="572"/>
      <c r="I156" s="572"/>
      <c r="J156" s="572"/>
      <c r="K156" s="572"/>
      <c r="L156" s="573"/>
      <c r="M156" s="577" t="s">
        <v>306</v>
      </c>
      <c r="N156" s="578"/>
      <c r="O156" s="579"/>
      <c r="P156" s="583">
        <f>入力シート!O100</f>
        <v>0</v>
      </c>
      <c r="Q156" s="584"/>
      <c r="R156" s="585"/>
      <c r="S156" s="588" t="s">
        <v>307</v>
      </c>
      <c r="T156" s="589"/>
      <c r="U156" s="589"/>
      <c r="V156" s="589"/>
      <c r="W156" s="590"/>
      <c r="X156" s="594">
        <f>入力シート!U100</f>
        <v>0</v>
      </c>
      <c r="Y156" s="595"/>
      <c r="Z156" s="595"/>
      <c r="AA156" s="595"/>
      <c r="AB156" s="595"/>
      <c r="AC156" s="595"/>
      <c r="AD156" s="595"/>
      <c r="AE156" s="595"/>
      <c r="AF156" s="595"/>
      <c r="AG156" s="595"/>
      <c r="AH156" s="595"/>
      <c r="AI156" s="595"/>
      <c r="AJ156" s="595"/>
      <c r="AK156" s="595"/>
      <c r="AL156" s="595"/>
      <c r="AM156" s="595"/>
      <c r="AN156" s="595"/>
      <c r="AO156" s="595"/>
      <c r="AP156" s="595"/>
      <c r="AQ156" s="595"/>
      <c r="AR156" s="595"/>
      <c r="AS156" s="595"/>
      <c r="AT156" s="595"/>
      <c r="AU156" s="595"/>
      <c r="AV156" s="595"/>
      <c r="AW156" s="595"/>
      <c r="AX156" s="595"/>
      <c r="AY156" s="595"/>
      <c r="AZ156" s="595"/>
      <c r="BA156" s="595"/>
      <c r="BB156" s="595"/>
      <c r="BC156" s="596"/>
    </row>
    <row r="157" spans="2:55" ht="15" customHeight="1">
      <c r="C157" s="574"/>
      <c r="D157" s="575"/>
      <c r="E157" s="575"/>
      <c r="F157" s="575"/>
      <c r="G157" s="575"/>
      <c r="H157" s="575"/>
      <c r="I157" s="575"/>
      <c r="J157" s="575"/>
      <c r="K157" s="575"/>
      <c r="L157" s="576"/>
      <c r="M157" s="580"/>
      <c r="N157" s="581"/>
      <c r="O157" s="582"/>
      <c r="P157" s="586"/>
      <c r="Q157" s="554"/>
      <c r="R157" s="587"/>
      <c r="S157" s="591"/>
      <c r="T157" s="592"/>
      <c r="U157" s="592"/>
      <c r="V157" s="592"/>
      <c r="W157" s="593"/>
      <c r="X157" s="597"/>
      <c r="Y157" s="598"/>
      <c r="Z157" s="598"/>
      <c r="AA157" s="598"/>
      <c r="AB157" s="598"/>
      <c r="AC157" s="598"/>
      <c r="AD157" s="598"/>
      <c r="AE157" s="598"/>
      <c r="AF157" s="598"/>
      <c r="AG157" s="598"/>
      <c r="AH157" s="598"/>
      <c r="AI157" s="598"/>
      <c r="AJ157" s="598"/>
      <c r="AK157" s="598"/>
      <c r="AL157" s="598"/>
      <c r="AM157" s="598"/>
      <c r="AN157" s="598"/>
      <c r="AO157" s="598"/>
      <c r="AP157" s="598"/>
      <c r="AQ157" s="598"/>
      <c r="AR157" s="598"/>
      <c r="AS157" s="598"/>
      <c r="AT157" s="598"/>
      <c r="AU157" s="598"/>
      <c r="AV157" s="598"/>
      <c r="AW157" s="598"/>
      <c r="AX157" s="598"/>
      <c r="AY157" s="598"/>
      <c r="AZ157" s="598"/>
      <c r="BA157" s="598"/>
      <c r="BB157" s="598"/>
      <c r="BC157" s="599"/>
    </row>
    <row r="158" spans="2:55" s="52" customFormat="1" ht="4.5" customHeight="1">
      <c r="B158" s="50"/>
    </row>
    <row r="159" spans="2:55" s="52" customFormat="1" ht="15" customHeight="1">
      <c r="B159" s="50" t="s">
        <v>308</v>
      </c>
    </row>
    <row r="160" spans="2:55" s="52" customFormat="1" ht="4.5" customHeight="1" thickBot="1">
      <c r="B160" s="50"/>
    </row>
    <row r="161" spans="2:56" s="52" customFormat="1" ht="50.1" customHeight="1">
      <c r="B161" s="50"/>
      <c r="C161" s="670" t="s">
        <v>309</v>
      </c>
      <c r="D161" s="671"/>
      <c r="E161" s="671"/>
      <c r="F161" s="671"/>
      <c r="G161" s="671"/>
      <c r="H161" s="671"/>
      <c r="I161" s="671"/>
      <c r="J161" s="671"/>
      <c r="K161" s="671"/>
      <c r="L161" s="671"/>
      <c r="M161" s="672">
        <f>入力シート!L199</f>
        <v>0</v>
      </c>
      <c r="N161" s="672"/>
      <c r="O161" s="672"/>
      <c r="P161" s="672"/>
      <c r="Q161" s="672"/>
      <c r="R161" s="672"/>
      <c r="S161" s="672"/>
      <c r="T161" s="672"/>
      <c r="U161" s="672"/>
      <c r="V161" s="672"/>
      <c r="W161" s="672"/>
      <c r="X161" s="672"/>
      <c r="Y161" s="672"/>
      <c r="Z161" s="672"/>
      <c r="AA161" s="672"/>
      <c r="AB161" s="672"/>
      <c r="AC161" s="672"/>
      <c r="AD161" s="672"/>
      <c r="AE161" s="672"/>
      <c r="AF161" s="672"/>
      <c r="AG161" s="672"/>
      <c r="AH161" s="672"/>
      <c r="AI161" s="672"/>
      <c r="AJ161" s="672"/>
      <c r="AK161" s="672"/>
      <c r="AL161" s="672"/>
      <c r="AM161" s="672"/>
      <c r="AN161" s="672"/>
      <c r="AO161" s="672"/>
      <c r="AP161" s="672"/>
      <c r="AQ161" s="672"/>
      <c r="AR161" s="672"/>
      <c r="AS161" s="672"/>
      <c r="AT161" s="672"/>
      <c r="AU161" s="672"/>
      <c r="AV161" s="672"/>
      <c r="AW161" s="672"/>
      <c r="AX161" s="672"/>
      <c r="AY161" s="672"/>
      <c r="AZ161" s="672"/>
      <c r="BA161" s="672"/>
      <c r="BB161" s="672"/>
      <c r="BC161" s="673"/>
    </row>
    <row r="162" spans="2:56" s="52" customFormat="1" ht="50.1" customHeight="1" thickBot="1">
      <c r="B162" s="50"/>
      <c r="C162" s="674" t="s">
        <v>310</v>
      </c>
      <c r="D162" s="675"/>
      <c r="E162" s="675"/>
      <c r="F162" s="675"/>
      <c r="G162" s="675"/>
      <c r="H162" s="675"/>
      <c r="I162" s="675"/>
      <c r="J162" s="675"/>
      <c r="K162" s="675"/>
      <c r="L162" s="675"/>
      <c r="M162" s="676">
        <f>入力シート!L200</f>
        <v>0</v>
      </c>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c r="AO162" s="676"/>
      <c r="AP162" s="676"/>
      <c r="AQ162" s="676"/>
      <c r="AR162" s="676"/>
      <c r="AS162" s="676"/>
      <c r="AT162" s="676"/>
      <c r="AU162" s="676"/>
      <c r="AV162" s="676"/>
      <c r="AW162" s="676"/>
      <c r="AX162" s="676"/>
      <c r="AY162" s="676"/>
      <c r="AZ162" s="676"/>
      <c r="BA162" s="676"/>
      <c r="BB162" s="676"/>
      <c r="BC162" s="677"/>
    </row>
    <row r="163" spans="2:56" s="52" customFormat="1" ht="6.75" customHeight="1">
      <c r="B163" s="50"/>
    </row>
    <row r="164" spans="2:56" s="52" customFormat="1" ht="15" customHeight="1">
      <c r="B164" s="50" t="s">
        <v>311</v>
      </c>
    </row>
    <row r="165" spans="2:56" s="52" customFormat="1" ht="5.25" customHeight="1" thickBot="1">
      <c r="B165" s="50"/>
    </row>
    <row r="166" spans="2:56" s="52" customFormat="1" ht="15.95" customHeight="1">
      <c r="B166" s="50"/>
      <c r="C166" s="678" t="s">
        <v>312</v>
      </c>
      <c r="D166" s="679"/>
      <c r="E166" s="679"/>
      <c r="F166" s="679"/>
      <c r="G166" s="679"/>
      <c r="H166" s="679"/>
      <c r="I166" s="679"/>
      <c r="J166" s="679"/>
      <c r="K166" s="679"/>
      <c r="L166" s="679"/>
      <c r="M166" s="679"/>
      <c r="N166" s="679"/>
      <c r="O166" s="679"/>
      <c r="P166" s="679"/>
      <c r="Q166" s="679"/>
      <c r="R166" s="679"/>
      <c r="S166" s="679"/>
      <c r="T166" s="679"/>
      <c r="U166" s="679"/>
      <c r="V166" s="679"/>
      <c r="W166" s="679"/>
      <c r="X166" s="679"/>
      <c r="Y166" s="680"/>
      <c r="Z166" s="679" t="s">
        <v>313</v>
      </c>
      <c r="AA166" s="679"/>
      <c r="AB166" s="679"/>
      <c r="AC166" s="679"/>
      <c r="AD166" s="679"/>
      <c r="AE166" s="679"/>
      <c r="AF166" s="679"/>
      <c r="AG166" s="679"/>
      <c r="AH166" s="679"/>
      <c r="AI166" s="679"/>
      <c r="AJ166" s="679"/>
      <c r="AK166" s="679"/>
      <c r="AL166" s="679"/>
      <c r="AM166" s="679"/>
      <c r="AN166" s="679"/>
      <c r="AO166" s="679"/>
      <c r="AP166" s="679"/>
      <c r="AQ166" s="679"/>
      <c r="AR166" s="679"/>
      <c r="AS166" s="679"/>
      <c r="AT166" s="681"/>
      <c r="AU166" s="678" t="s">
        <v>314</v>
      </c>
      <c r="AV166" s="679"/>
      <c r="AW166" s="679"/>
      <c r="AX166" s="679"/>
      <c r="AY166" s="679"/>
      <c r="AZ166" s="679"/>
      <c r="BA166" s="679"/>
      <c r="BB166" s="679"/>
      <c r="BC166" s="681"/>
      <c r="BD166" s="50"/>
    </row>
    <row r="167" spans="2:56" s="52" customFormat="1" ht="15.95" customHeight="1" thickBot="1">
      <c r="B167" s="50"/>
      <c r="C167" s="682" t="s">
        <v>315</v>
      </c>
      <c r="D167" s="683"/>
      <c r="E167" s="683"/>
      <c r="F167" s="683"/>
      <c r="G167" s="683"/>
      <c r="H167" s="683"/>
      <c r="I167" s="683"/>
      <c r="J167" s="683"/>
      <c r="K167" s="683"/>
      <c r="L167" s="683"/>
      <c r="M167" s="683"/>
      <c r="N167" s="683"/>
      <c r="O167" s="683"/>
      <c r="P167" s="684"/>
      <c r="Q167" s="683" t="s">
        <v>316</v>
      </c>
      <c r="R167" s="683"/>
      <c r="S167" s="683"/>
      <c r="T167" s="683"/>
      <c r="U167" s="683"/>
      <c r="V167" s="683"/>
      <c r="W167" s="683"/>
      <c r="X167" s="683"/>
      <c r="Y167" s="684"/>
      <c r="Z167" s="683" t="s">
        <v>315</v>
      </c>
      <c r="AA167" s="683"/>
      <c r="AB167" s="683"/>
      <c r="AC167" s="683"/>
      <c r="AD167" s="683"/>
      <c r="AE167" s="683"/>
      <c r="AF167" s="683"/>
      <c r="AG167" s="683"/>
      <c r="AH167" s="683"/>
      <c r="AI167" s="683"/>
      <c r="AJ167" s="683"/>
      <c r="AK167" s="683"/>
      <c r="AL167" s="683"/>
      <c r="AM167" s="684"/>
      <c r="AN167" s="683" t="s">
        <v>316</v>
      </c>
      <c r="AO167" s="683"/>
      <c r="AP167" s="683"/>
      <c r="AQ167" s="683"/>
      <c r="AR167" s="683"/>
      <c r="AS167" s="683"/>
      <c r="AT167" s="685"/>
      <c r="AU167" s="686"/>
      <c r="AV167" s="687"/>
      <c r="AW167" s="687"/>
      <c r="AX167" s="687"/>
      <c r="AY167" s="687"/>
      <c r="AZ167" s="687"/>
      <c r="BA167" s="687"/>
      <c r="BB167" s="687"/>
      <c r="BC167" s="688"/>
      <c r="BD167" s="50"/>
    </row>
    <row r="168" spans="2:56" s="52" customFormat="1" ht="17.100000000000001" customHeight="1">
      <c r="B168" s="50"/>
      <c r="C168" s="700" t="s">
        <v>317</v>
      </c>
      <c r="D168" s="703" t="s">
        <v>318</v>
      </c>
      <c r="E168" s="704"/>
      <c r="F168" s="704"/>
      <c r="G168" s="704"/>
      <c r="H168" s="704"/>
      <c r="I168" s="704"/>
      <c r="J168" s="704"/>
      <c r="K168" s="704"/>
      <c r="L168" s="704"/>
      <c r="M168" s="704"/>
      <c r="N168" s="704"/>
      <c r="O168" s="704"/>
      <c r="P168" s="705"/>
      <c r="Q168" s="706">
        <f>Z117</f>
        <v>0</v>
      </c>
      <c r="R168" s="706"/>
      <c r="S168" s="706"/>
      <c r="T168" s="706"/>
      <c r="U168" s="706"/>
      <c r="V168" s="706"/>
      <c r="W168" s="706"/>
      <c r="X168" s="706"/>
      <c r="Y168" s="707"/>
      <c r="Z168" s="704" t="s">
        <v>319</v>
      </c>
      <c r="AA168" s="704"/>
      <c r="AB168" s="704"/>
      <c r="AC168" s="704"/>
      <c r="AD168" s="704"/>
      <c r="AE168" s="704"/>
      <c r="AF168" s="704"/>
      <c r="AG168" s="704"/>
      <c r="AH168" s="704"/>
      <c r="AI168" s="704"/>
      <c r="AJ168" s="704"/>
      <c r="AK168" s="704"/>
      <c r="AL168" s="704"/>
      <c r="AM168" s="705"/>
      <c r="AN168" s="706">
        <f>SUM(M9:P38)</f>
        <v>0</v>
      </c>
      <c r="AO168" s="706"/>
      <c r="AP168" s="706"/>
      <c r="AQ168" s="706"/>
      <c r="AR168" s="706"/>
      <c r="AS168" s="706"/>
      <c r="AT168" s="708"/>
      <c r="AU168" s="689"/>
      <c r="AV168" s="690"/>
      <c r="AW168" s="690"/>
      <c r="AX168" s="690"/>
      <c r="AY168" s="690"/>
      <c r="AZ168" s="690"/>
      <c r="BA168" s="690"/>
      <c r="BB168" s="690"/>
      <c r="BC168" s="691"/>
      <c r="BD168" s="50"/>
    </row>
    <row r="169" spans="2:56" s="52" customFormat="1" ht="17.100000000000001" customHeight="1">
      <c r="B169" s="50"/>
      <c r="C169" s="701"/>
      <c r="D169" s="652" t="s">
        <v>320</v>
      </c>
      <c r="E169" s="649"/>
      <c r="F169" s="649"/>
      <c r="G169" s="649"/>
      <c r="H169" s="649"/>
      <c r="I169" s="649"/>
      <c r="J169" s="649"/>
      <c r="K169" s="649"/>
      <c r="L169" s="649"/>
      <c r="M169" s="649"/>
      <c r="N169" s="649"/>
      <c r="O169" s="649"/>
      <c r="P169" s="653"/>
      <c r="Q169" s="647">
        <f>AD117</f>
        <v>0</v>
      </c>
      <c r="R169" s="647"/>
      <c r="S169" s="647"/>
      <c r="T169" s="647"/>
      <c r="U169" s="647"/>
      <c r="V169" s="647"/>
      <c r="W169" s="647"/>
      <c r="X169" s="647"/>
      <c r="Y169" s="648"/>
      <c r="Z169" s="649" t="s">
        <v>321</v>
      </c>
      <c r="AA169" s="649"/>
      <c r="AB169" s="649"/>
      <c r="AC169" s="649"/>
      <c r="AD169" s="649"/>
      <c r="AE169" s="649"/>
      <c r="AF169" s="649"/>
      <c r="AG169" s="649"/>
      <c r="AH169" s="649"/>
      <c r="AI169" s="649"/>
      <c r="AJ169" s="649"/>
      <c r="AK169" s="649"/>
      <c r="AL169" s="649"/>
      <c r="AM169" s="650"/>
      <c r="AN169" s="647">
        <f>SUM(M40:P49)</f>
        <v>0</v>
      </c>
      <c r="AO169" s="647"/>
      <c r="AP169" s="647"/>
      <c r="AQ169" s="647"/>
      <c r="AR169" s="647"/>
      <c r="AS169" s="647"/>
      <c r="AT169" s="651"/>
      <c r="AU169" s="689"/>
      <c r="AV169" s="690"/>
      <c r="AW169" s="690"/>
      <c r="AX169" s="690"/>
      <c r="AY169" s="690"/>
      <c r="AZ169" s="690"/>
      <c r="BA169" s="690"/>
      <c r="BB169" s="690"/>
      <c r="BC169" s="691"/>
      <c r="BD169" s="50"/>
    </row>
    <row r="170" spans="2:56" s="52" customFormat="1" ht="17.100000000000001" customHeight="1">
      <c r="B170" s="50"/>
      <c r="C170" s="701"/>
      <c r="D170" s="652" t="s">
        <v>322</v>
      </c>
      <c r="E170" s="649"/>
      <c r="F170" s="649"/>
      <c r="G170" s="649"/>
      <c r="H170" s="649"/>
      <c r="I170" s="649"/>
      <c r="J170" s="649"/>
      <c r="K170" s="649"/>
      <c r="L170" s="649"/>
      <c r="M170" s="649"/>
      <c r="N170" s="649"/>
      <c r="O170" s="649"/>
      <c r="P170" s="653"/>
      <c r="Q170" s="647">
        <f>AH117</f>
        <v>0</v>
      </c>
      <c r="R170" s="647"/>
      <c r="S170" s="647"/>
      <c r="T170" s="647"/>
      <c r="U170" s="647"/>
      <c r="V170" s="647"/>
      <c r="W170" s="647"/>
      <c r="X170" s="647"/>
      <c r="Y170" s="648"/>
      <c r="Z170" s="649" t="s">
        <v>323</v>
      </c>
      <c r="AA170" s="649"/>
      <c r="AB170" s="649"/>
      <c r="AC170" s="649"/>
      <c r="AD170" s="649"/>
      <c r="AE170" s="649"/>
      <c r="AF170" s="649"/>
      <c r="AG170" s="649"/>
      <c r="AH170" s="649"/>
      <c r="AI170" s="649"/>
      <c r="AJ170" s="649"/>
      <c r="AK170" s="649"/>
      <c r="AL170" s="649"/>
      <c r="AM170" s="653"/>
      <c r="AN170" s="647">
        <f>SUM(M52:P82)</f>
        <v>0</v>
      </c>
      <c r="AO170" s="647"/>
      <c r="AP170" s="647"/>
      <c r="AQ170" s="647"/>
      <c r="AR170" s="647"/>
      <c r="AS170" s="647"/>
      <c r="AT170" s="651"/>
      <c r="AU170" s="689"/>
      <c r="AV170" s="690"/>
      <c r="AW170" s="690"/>
      <c r="AX170" s="690"/>
      <c r="AY170" s="690"/>
      <c r="AZ170" s="690"/>
      <c r="BA170" s="690"/>
      <c r="BB170" s="690"/>
      <c r="BC170" s="691"/>
      <c r="BD170" s="50"/>
    </row>
    <row r="171" spans="2:56" s="52" customFormat="1" ht="17.100000000000001" customHeight="1" thickBot="1">
      <c r="B171" s="50"/>
      <c r="C171" s="702"/>
      <c r="D171" s="79"/>
      <c r="E171" s="79"/>
      <c r="F171" s="79"/>
      <c r="G171" s="79"/>
      <c r="H171" s="79"/>
      <c r="I171" s="79"/>
      <c r="J171" s="79"/>
      <c r="K171" s="79"/>
      <c r="L171" s="79"/>
      <c r="M171" s="79"/>
      <c r="N171" s="79"/>
      <c r="O171" s="79"/>
      <c r="P171" s="80"/>
      <c r="Q171" s="695"/>
      <c r="R171" s="695"/>
      <c r="S171" s="695"/>
      <c r="T171" s="695"/>
      <c r="U171" s="695"/>
      <c r="V171" s="695"/>
      <c r="W171" s="695"/>
      <c r="X171" s="695"/>
      <c r="Y171" s="696"/>
      <c r="Z171" s="697" t="s">
        <v>324</v>
      </c>
      <c r="AA171" s="697"/>
      <c r="AB171" s="697"/>
      <c r="AC171" s="697"/>
      <c r="AD171" s="697"/>
      <c r="AE171" s="697"/>
      <c r="AF171" s="697"/>
      <c r="AG171" s="697"/>
      <c r="AH171" s="697"/>
      <c r="AI171" s="697"/>
      <c r="AJ171" s="697"/>
      <c r="AK171" s="697"/>
      <c r="AL171" s="697"/>
      <c r="AM171" s="698"/>
      <c r="AN171" s="695">
        <f>SUM(M85:P115)</f>
        <v>0</v>
      </c>
      <c r="AO171" s="695"/>
      <c r="AP171" s="695"/>
      <c r="AQ171" s="695"/>
      <c r="AR171" s="695"/>
      <c r="AS171" s="695"/>
      <c r="AT171" s="699"/>
      <c r="AU171" s="689"/>
      <c r="AV171" s="690"/>
      <c r="AW171" s="690"/>
      <c r="AX171" s="690"/>
      <c r="AY171" s="690"/>
      <c r="AZ171" s="690"/>
      <c r="BA171" s="690"/>
      <c r="BB171" s="690"/>
      <c r="BC171" s="691"/>
      <c r="BD171" s="50"/>
    </row>
    <row r="172" spans="2:56" s="52" customFormat="1" ht="17.100000000000001" customHeight="1">
      <c r="B172" s="50"/>
      <c r="C172" s="632" t="s">
        <v>325</v>
      </c>
      <c r="D172" s="635" t="s">
        <v>318</v>
      </c>
      <c r="E172" s="636"/>
      <c r="F172" s="636"/>
      <c r="G172" s="636"/>
      <c r="H172" s="636"/>
      <c r="I172" s="636"/>
      <c r="J172" s="636"/>
      <c r="K172" s="636"/>
      <c r="L172" s="636"/>
      <c r="M172" s="636"/>
      <c r="N172" s="636"/>
      <c r="O172" s="636"/>
      <c r="P172" s="637"/>
      <c r="Q172" s="638"/>
      <c r="R172" s="638"/>
      <c r="S172" s="638"/>
      <c r="T172" s="638"/>
      <c r="U172" s="638"/>
      <c r="V172" s="638"/>
      <c r="W172" s="638"/>
      <c r="X172" s="638"/>
      <c r="Y172" s="639"/>
      <c r="Z172" s="636" t="s">
        <v>319</v>
      </c>
      <c r="AA172" s="636"/>
      <c r="AB172" s="636"/>
      <c r="AC172" s="636"/>
      <c r="AD172" s="636"/>
      <c r="AE172" s="636"/>
      <c r="AF172" s="636"/>
      <c r="AG172" s="636"/>
      <c r="AH172" s="636"/>
      <c r="AI172" s="636"/>
      <c r="AJ172" s="636"/>
      <c r="AK172" s="636"/>
      <c r="AL172" s="636"/>
      <c r="AM172" s="637"/>
      <c r="AN172" s="638"/>
      <c r="AO172" s="638"/>
      <c r="AP172" s="638"/>
      <c r="AQ172" s="638"/>
      <c r="AR172" s="638"/>
      <c r="AS172" s="638"/>
      <c r="AT172" s="640"/>
      <c r="AU172" s="689"/>
      <c r="AV172" s="690"/>
      <c r="AW172" s="690"/>
      <c r="AX172" s="690"/>
      <c r="AY172" s="690"/>
      <c r="AZ172" s="690"/>
      <c r="BA172" s="690"/>
      <c r="BB172" s="690"/>
      <c r="BC172" s="691"/>
      <c r="BD172" s="50"/>
    </row>
    <row r="173" spans="2:56" s="52" customFormat="1" ht="17.100000000000001" customHeight="1">
      <c r="B173" s="50"/>
      <c r="C173" s="633"/>
      <c r="D173" s="641" t="s">
        <v>320</v>
      </c>
      <c r="E173" s="642"/>
      <c r="F173" s="642"/>
      <c r="G173" s="642"/>
      <c r="H173" s="642"/>
      <c r="I173" s="642"/>
      <c r="J173" s="642"/>
      <c r="K173" s="642"/>
      <c r="L173" s="642"/>
      <c r="M173" s="642"/>
      <c r="N173" s="642"/>
      <c r="O173" s="642"/>
      <c r="P173" s="643"/>
      <c r="Q173" s="644"/>
      <c r="R173" s="644"/>
      <c r="S173" s="644"/>
      <c r="T173" s="644"/>
      <c r="U173" s="644"/>
      <c r="V173" s="644"/>
      <c r="W173" s="644"/>
      <c r="X173" s="644"/>
      <c r="Y173" s="645"/>
      <c r="Z173" s="642" t="s">
        <v>321</v>
      </c>
      <c r="AA173" s="642"/>
      <c r="AB173" s="642"/>
      <c r="AC173" s="642"/>
      <c r="AD173" s="642"/>
      <c r="AE173" s="642"/>
      <c r="AF173" s="642"/>
      <c r="AG173" s="642"/>
      <c r="AH173" s="642"/>
      <c r="AI173" s="642"/>
      <c r="AJ173" s="642"/>
      <c r="AK173" s="642"/>
      <c r="AL173" s="642"/>
      <c r="AM173" s="643"/>
      <c r="AN173" s="644"/>
      <c r="AO173" s="644"/>
      <c r="AP173" s="644"/>
      <c r="AQ173" s="644"/>
      <c r="AR173" s="644"/>
      <c r="AS173" s="644"/>
      <c r="AT173" s="646"/>
      <c r="AU173" s="689"/>
      <c r="AV173" s="690"/>
      <c r="AW173" s="690"/>
      <c r="AX173" s="690"/>
      <c r="AY173" s="690"/>
      <c r="AZ173" s="690"/>
      <c r="BA173" s="690"/>
      <c r="BB173" s="690"/>
      <c r="BC173" s="691"/>
      <c r="BD173" s="50"/>
    </row>
    <row r="174" spans="2:56" s="52" customFormat="1" ht="17.100000000000001" customHeight="1">
      <c r="B174" s="50"/>
      <c r="C174" s="633"/>
      <c r="D174" s="641" t="s">
        <v>322</v>
      </c>
      <c r="E174" s="642"/>
      <c r="F174" s="642"/>
      <c r="G174" s="642"/>
      <c r="H174" s="642"/>
      <c r="I174" s="642"/>
      <c r="J174" s="642"/>
      <c r="K174" s="642"/>
      <c r="L174" s="642"/>
      <c r="M174" s="642"/>
      <c r="N174" s="642"/>
      <c r="O174" s="642"/>
      <c r="P174" s="643"/>
      <c r="Q174" s="644"/>
      <c r="R174" s="644"/>
      <c r="S174" s="644"/>
      <c r="T174" s="644"/>
      <c r="U174" s="644"/>
      <c r="V174" s="644"/>
      <c r="W174" s="644"/>
      <c r="X174" s="644"/>
      <c r="Y174" s="645"/>
      <c r="Z174" s="642" t="s">
        <v>323</v>
      </c>
      <c r="AA174" s="642"/>
      <c r="AB174" s="642"/>
      <c r="AC174" s="642"/>
      <c r="AD174" s="642"/>
      <c r="AE174" s="642"/>
      <c r="AF174" s="642"/>
      <c r="AG174" s="642"/>
      <c r="AH174" s="642"/>
      <c r="AI174" s="642"/>
      <c r="AJ174" s="642"/>
      <c r="AK174" s="642"/>
      <c r="AL174" s="642"/>
      <c r="AM174" s="643"/>
      <c r="AN174" s="644"/>
      <c r="AO174" s="644"/>
      <c r="AP174" s="644"/>
      <c r="AQ174" s="644"/>
      <c r="AR174" s="644"/>
      <c r="AS174" s="644"/>
      <c r="AT174" s="646"/>
      <c r="AU174" s="689"/>
      <c r="AV174" s="690"/>
      <c r="AW174" s="690"/>
      <c r="AX174" s="690"/>
      <c r="AY174" s="690"/>
      <c r="AZ174" s="690"/>
      <c r="BA174" s="690"/>
      <c r="BB174" s="690"/>
      <c r="BC174" s="691"/>
      <c r="BD174" s="50"/>
    </row>
    <row r="175" spans="2:56" s="52" customFormat="1" ht="17.100000000000001" customHeight="1" thickBot="1">
      <c r="B175" s="50"/>
      <c r="C175" s="634"/>
      <c r="D175" s="81"/>
      <c r="E175" s="81"/>
      <c r="F175" s="81"/>
      <c r="G175" s="81"/>
      <c r="H175" s="81"/>
      <c r="I175" s="81"/>
      <c r="J175" s="81"/>
      <c r="K175" s="81"/>
      <c r="L175" s="81"/>
      <c r="M175" s="81"/>
      <c r="N175" s="81"/>
      <c r="O175" s="81"/>
      <c r="P175" s="82"/>
      <c r="Q175" s="709"/>
      <c r="R175" s="709"/>
      <c r="S175" s="709"/>
      <c r="T175" s="709"/>
      <c r="U175" s="709"/>
      <c r="V175" s="709"/>
      <c r="W175" s="709"/>
      <c r="X175" s="709"/>
      <c r="Y175" s="710"/>
      <c r="Z175" s="711" t="s">
        <v>324</v>
      </c>
      <c r="AA175" s="711"/>
      <c r="AB175" s="711"/>
      <c r="AC175" s="711"/>
      <c r="AD175" s="711"/>
      <c r="AE175" s="711"/>
      <c r="AF175" s="711"/>
      <c r="AG175" s="711"/>
      <c r="AH175" s="711"/>
      <c r="AI175" s="711"/>
      <c r="AJ175" s="711"/>
      <c r="AK175" s="711"/>
      <c r="AL175" s="711"/>
      <c r="AM175" s="712"/>
      <c r="AN175" s="709"/>
      <c r="AO175" s="709"/>
      <c r="AP175" s="709"/>
      <c r="AQ175" s="709"/>
      <c r="AR175" s="709"/>
      <c r="AS175" s="709"/>
      <c r="AT175" s="713"/>
      <c r="AU175" s="692"/>
      <c r="AV175" s="693"/>
      <c r="AW175" s="693"/>
      <c r="AX175" s="693"/>
      <c r="AY175" s="693"/>
      <c r="AZ175" s="693"/>
      <c r="BA175" s="693"/>
      <c r="BB175" s="693"/>
      <c r="BC175" s="694"/>
      <c r="BD175" s="50"/>
    </row>
    <row r="176" spans="2:56" s="52" customFormat="1" ht="15.95" customHeight="1" thickBot="1">
      <c r="B176" s="50"/>
      <c r="C176" s="664" t="s">
        <v>326</v>
      </c>
      <c r="D176" s="665"/>
      <c r="E176" s="665"/>
      <c r="F176" s="665"/>
      <c r="G176" s="665"/>
      <c r="H176" s="665"/>
      <c r="I176" s="665"/>
      <c r="J176" s="665"/>
      <c r="K176" s="665"/>
      <c r="L176" s="665"/>
      <c r="M176" s="665"/>
      <c r="N176" s="665"/>
      <c r="O176" s="665"/>
      <c r="P176" s="666"/>
      <c r="Q176" s="667">
        <f>SUM(Q168:Y171)</f>
        <v>0</v>
      </c>
      <c r="R176" s="667"/>
      <c r="S176" s="667"/>
      <c r="T176" s="667"/>
      <c r="U176" s="667"/>
      <c r="V176" s="667"/>
      <c r="W176" s="667"/>
      <c r="X176" s="667"/>
      <c r="Y176" s="668"/>
      <c r="Z176" s="665" t="s">
        <v>327</v>
      </c>
      <c r="AA176" s="665"/>
      <c r="AB176" s="665"/>
      <c r="AC176" s="665"/>
      <c r="AD176" s="665"/>
      <c r="AE176" s="665"/>
      <c r="AF176" s="665"/>
      <c r="AG176" s="665"/>
      <c r="AH176" s="665"/>
      <c r="AI176" s="665"/>
      <c r="AJ176" s="665"/>
      <c r="AK176" s="665"/>
      <c r="AL176" s="665"/>
      <c r="AM176" s="666"/>
      <c r="AN176" s="667">
        <f>SUM(AN168:AT171)</f>
        <v>0</v>
      </c>
      <c r="AO176" s="667"/>
      <c r="AP176" s="667"/>
      <c r="AQ176" s="667"/>
      <c r="AR176" s="667"/>
      <c r="AS176" s="667"/>
      <c r="AT176" s="669"/>
      <c r="AU176" s="667">
        <f>Q176-AN176</f>
        <v>0</v>
      </c>
      <c r="AV176" s="667"/>
      <c r="AW176" s="667"/>
      <c r="AX176" s="667"/>
      <c r="AY176" s="667"/>
      <c r="AZ176" s="667"/>
      <c r="BA176" s="667"/>
      <c r="BB176" s="667"/>
      <c r="BC176" s="669"/>
      <c r="BD176" s="50"/>
    </row>
    <row r="177" spans="2:55" s="53" customFormat="1" ht="5.25" customHeight="1">
      <c r="C177" s="69"/>
      <c r="D177" s="69"/>
      <c r="E177" s="69"/>
      <c r="F177" s="69"/>
      <c r="G177" s="69"/>
      <c r="H177" s="69"/>
      <c r="I177" s="69"/>
      <c r="J177" s="69"/>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row>
    <row r="178" spans="2:55" ht="15" customHeight="1">
      <c r="B178" s="50" t="s">
        <v>328</v>
      </c>
    </row>
    <row r="179" spans="2:55" s="52" customFormat="1" ht="4.5" customHeight="1" thickBot="1">
      <c r="B179" s="50"/>
    </row>
    <row r="180" spans="2:55" ht="15" customHeight="1">
      <c r="C180" s="627" t="s">
        <v>329</v>
      </c>
      <c r="D180" s="628"/>
      <c r="E180" s="628"/>
      <c r="F180" s="628"/>
      <c r="G180" s="628"/>
      <c r="H180" s="628"/>
      <c r="I180" s="628"/>
      <c r="J180" s="631"/>
      <c r="K180" s="654">
        <f>入力シート!K208</f>
        <v>0</v>
      </c>
      <c r="L180" s="654"/>
      <c r="M180" s="654"/>
      <c r="N180" s="654"/>
      <c r="O180" s="654"/>
      <c r="P180" s="654"/>
      <c r="Q180" s="654"/>
      <c r="R180" s="654"/>
      <c r="S180" s="654"/>
      <c r="T180" s="654"/>
      <c r="U180" s="654"/>
      <c r="V180" s="654"/>
      <c r="W180" s="654"/>
      <c r="X180" s="654"/>
      <c r="Y180" s="654"/>
      <c r="Z180" s="654"/>
      <c r="AA180" s="654"/>
      <c r="AB180" s="654"/>
      <c r="AC180" s="654"/>
      <c r="AD180" s="654"/>
      <c r="AE180" s="654"/>
      <c r="AF180" s="654"/>
      <c r="AG180" s="654"/>
      <c r="AH180" s="654"/>
      <c r="AI180" s="654"/>
      <c r="AJ180" s="654"/>
      <c r="AK180" s="654"/>
      <c r="AL180" s="654"/>
      <c r="AM180" s="654"/>
      <c r="AN180" s="654"/>
      <c r="AO180" s="654"/>
      <c r="AP180" s="654"/>
      <c r="AQ180" s="654"/>
      <c r="AR180" s="654"/>
      <c r="AS180" s="654"/>
      <c r="AT180" s="654"/>
      <c r="AU180" s="654"/>
      <c r="AV180" s="654"/>
      <c r="AW180" s="654"/>
      <c r="AX180" s="654"/>
      <c r="AY180" s="654"/>
      <c r="AZ180" s="654"/>
      <c r="BA180" s="654"/>
      <c r="BB180" s="654"/>
      <c r="BC180" s="655"/>
    </row>
    <row r="181" spans="2:55" ht="15" customHeight="1" thickBot="1">
      <c r="C181" s="610" t="s">
        <v>330</v>
      </c>
      <c r="D181" s="611"/>
      <c r="E181" s="611"/>
      <c r="F181" s="611"/>
      <c r="G181" s="611"/>
      <c r="H181" s="611"/>
      <c r="I181" s="611"/>
      <c r="J181" s="612"/>
      <c r="K181" s="622">
        <f>入力シート!K209</f>
        <v>0</v>
      </c>
      <c r="L181" s="622"/>
      <c r="M181" s="622"/>
      <c r="N181" s="622"/>
      <c r="O181" s="622"/>
      <c r="P181" s="622"/>
      <c r="Q181" s="622"/>
      <c r="R181" s="622"/>
      <c r="S181" s="622"/>
      <c r="T181" s="622"/>
      <c r="U181" s="622"/>
      <c r="V181" s="622"/>
      <c r="W181" s="622"/>
      <c r="X181" s="622"/>
      <c r="Y181" s="622"/>
      <c r="Z181" s="622"/>
      <c r="AA181" s="622"/>
      <c r="AB181" s="622"/>
      <c r="AC181" s="622"/>
      <c r="AD181" s="622"/>
      <c r="AE181" s="622"/>
      <c r="AF181" s="622"/>
      <c r="AG181" s="622"/>
      <c r="AH181" s="622"/>
      <c r="AI181" s="622"/>
      <c r="AJ181" s="622"/>
      <c r="AK181" s="622"/>
      <c r="AL181" s="622"/>
      <c r="AM181" s="622"/>
      <c r="AN181" s="622"/>
      <c r="AO181" s="622"/>
      <c r="AP181" s="622"/>
      <c r="AQ181" s="622"/>
      <c r="AR181" s="622"/>
      <c r="AS181" s="622"/>
      <c r="AT181" s="622"/>
      <c r="AU181" s="622"/>
      <c r="AV181" s="622"/>
      <c r="AW181" s="622"/>
      <c r="AX181" s="622"/>
      <c r="AY181" s="622"/>
      <c r="AZ181" s="622"/>
      <c r="BA181" s="622"/>
      <c r="BB181" s="622"/>
      <c r="BC181" s="623"/>
    </row>
    <row r="182" spans="2:55" ht="15" customHeight="1">
      <c r="C182" s="624"/>
      <c r="D182" s="625"/>
      <c r="E182" s="625"/>
      <c r="F182" s="625"/>
      <c r="G182" s="625"/>
      <c r="H182" s="625"/>
      <c r="I182" s="625"/>
      <c r="J182" s="626"/>
      <c r="K182" s="627" t="s">
        <v>331</v>
      </c>
      <c r="L182" s="628"/>
      <c r="M182" s="628"/>
      <c r="N182" s="628"/>
      <c r="O182" s="628"/>
      <c r="P182" s="628"/>
      <c r="Q182" s="628"/>
      <c r="R182" s="629"/>
      <c r="S182" s="630" t="s">
        <v>332</v>
      </c>
      <c r="T182" s="628"/>
      <c r="U182" s="628"/>
      <c r="V182" s="628"/>
      <c r="W182" s="628"/>
      <c r="X182" s="628"/>
      <c r="Y182" s="629"/>
      <c r="Z182" s="630" t="s">
        <v>333</v>
      </c>
      <c r="AA182" s="628"/>
      <c r="AB182" s="628"/>
      <c r="AC182" s="628"/>
      <c r="AD182" s="629"/>
      <c r="AE182" s="630" t="s">
        <v>334</v>
      </c>
      <c r="AF182" s="628"/>
      <c r="AG182" s="628"/>
      <c r="AH182" s="628"/>
      <c r="AI182" s="628"/>
      <c r="AJ182" s="628"/>
      <c r="AK182" s="628"/>
      <c r="AL182" s="629"/>
      <c r="AM182" s="630" t="s">
        <v>335</v>
      </c>
      <c r="AN182" s="628"/>
      <c r="AO182" s="628"/>
      <c r="AP182" s="628"/>
      <c r="AQ182" s="629"/>
      <c r="AR182" s="630" t="s">
        <v>336</v>
      </c>
      <c r="AS182" s="628"/>
      <c r="AT182" s="628"/>
      <c r="AU182" s="628"/>
      <c r="AV182" s="629"/>
      <c r="AW182" s="628" t="s">
        <v>337</v>
      </c>
      <c r="AX182" s="628"/>
      <c r="AY182" s="628"/>
      <c r="AZ182" s="628"/>
      <c r="BA182" s="628"/>
      <c r="BB182" s="628"/>
      <c r="BC182" s="631"/>
    </row>
    <row r="183" spans="2:55" ht="15" customHeight="1">
      <c r="C183" s="618" t="s">
        <v>338</v>
      </c>
      <c r="D183" s="619"/>
      <c r="E183" s="619"/>
      <c r="F183" s="619"/>
      <c r="G183" s="619"/>
      <c r="H183" s="619"/>
      <c r="I183" s="619"/>
      <c r="J183" s="620"/>
      <c r="K183" s="621">
        <f>入力シート!K211</f>
        <v>0</v>
      </c>
      <c r="L183" s="281"/>
      <c r="M183" s="281"/>
      <c r="N183" s="281"/>
      <c r="O183" s="281"/>
      <c r="P183" s="281"/>
      <c r="Q183" s="281"/>
      <c r="R183" s="283"/>
      <c r="S183" s="280">
        <f>入力シート!S211</f>
        <v>0</v>
      </c>
      <c r="T183" s="281"/>
      <c r="U183" s="281"/>
      <c r="V183" s="281"/>
      <c r="W183" s="281"/>
      <c r="X183" s="281"/>
      <c r="Y183" s="283"/>
      <c r="Z183" s="280">
        <f>入力シート!X211</f>
        <v>0</v>
      </c>
      <c r="AA183" s="281"/>
      <c r="AB183" s="281"/>
      <c r="AC183" s="281"/>
      <c r="AD183" s="283"/>
      <c r="AE183" s="280">
        <f>入力シート!AC211</f>
        <v>0</v>
      </c>
      <c r="AF183" s="281"/>
      <c r="AG183" s="281"/>
      <c r="AH183" s="281"/>
      <c r="AI183" s="281"/>
      <c r="AJ183" s="281"/>
      <c r="AK183" s="281"/>
      <c r="AL183" s="283"/>
      <c r="AM183" s="280">
        <f>入力シート!AK211</f>
        <v>0</v>
      </c>
      <c r="AN183" s="281"/>
      <c r="AO183" s="281"/>
      <c r="AP183" s="281"/>
      <c r="AQ183" s="283"/>
      <c r="AR183" s="280">
        <f>入力シート!AP211</f>
        <v>0</v>
      </c>
      <c r="AS183" s="281"/>
      <c r="AT183" s="281"/>
      <c r="AU183" s="281"/>
      <c r="AV183" s="283"/>
      <c r="AW183" s="281">
        <f>入力シート!AU211</f>
        <v>0</v>
      </c>
      <c r="AX183" s="281"/>
      <c r="AY183" s="281"/>
      <c r="AZ183" s="281"/>
      <c r="BA183" s="281"/>
      <c r="BB183" s="281"/>
      <c r="BC183" s="282"/>
    </row>
    <row r="184" spans="2:55" ht="15" customHeight="1" thickBot="1">
      <c r="C184" s="610" t="s">
        <v>339</v>
      </c>
      <c r="D184" s="611"/>
      <c r="E184" s="611"/>
      <c r="F184" s="611"/>
      <c r="G184" s="611"/>
      <c r="H184" s="611"/>
      <c r="I184" s="611"/>
      <c r="J184" s="612"/>
      <c r="K184" s="613">
        <f>入力シート!K212</f>
        <v>0</v>
      </c>
      <c r="L184" s="614"/>
      <c r="M184" s="614"/>
      <c r="N184" s="614"/>
      <c r="O184" s="614"/>
      <c r="P184" s="614"/>
      <c r="Q184" s="614"/>
      <c r="R184" s="615"/>
      <c r="S184" s="616">
        <f>入力シート!S212</f>
        <v>0</v>
      </c>
      <c r="T184" s="614"/>
      <c r="U184" s="614"/>
      <c r="V184" s="614"/>
      <c r="W184" s="614"/>
      <c r="X184" s="614"/>
      <c r="Y184" s="615"/>
      <c r="Z184" s="616">
        <f>入力シート!X212</f>
        <v>0</v>
      </c>
      <c r="AA184" s="614"/>
      <c r="AB184" s="614"/>
      <c r="AC184" s="614"/>
      <c r="AD184" s="615"/>
      <c r="AE184" s="616">
        <f>入力シート!AC212</f>
        <v>0</v>
      </c>
      <c r="AF184" s="614"/>
      <c r="AG184" s="614"/>
      <c r="AH184" s="614"/>
      <c r="AI184" s="614"/>
      <c r="AJ184" s="614"/>
      <c r="AK184" s="614"/>
      <c r="AL184" s="615"/>
      <c r="AM184" s="616">
        <f>入力シート!AK212</f>
        <v>0</v>
      </c>
      <c r="AN184" s="614"/>
      <c r="AO184" s="614"/>
      <c r="AP184" s="614"/>
      <c r="AQ184" s="615"/>
      <c r="AR184" s="616">
        <f>入力シート!AP212</f>
        <v>0</v>
      </c>
      <c r="AS184" s="614"/>
      <c r="AT184" s="614"/>
      <c r="AU184" s="614"/>
      <c r="AV184" s="615"/>
      <c r="AW184" s="614">
        <f>入力シート!AU212</f>
        <v>0</v>
      </c>
      <c r="AX184" s="614"/>
      <c r="AY184" s="614"/>
      <c r="AZ184" s="614"/>
      <c r="BA184" s="614"/>
      <c r="BB184" s="614"/>
      <c r="BC184" s="617"/>
    </row>
  </sheetData>
  <sheetProtection sheet="1" selectLockedCells="1" selectUnlockedCells="1"/>
  <mergeCells count="1132">
    <mergeCell ref="D28:L28"/>
    <mergeCell ref="M28:P28"/>
    <mergeCell ref="Q28:S28"/>
    <mergeCell ref="U28:V28"/>
    <mergeCell ref="X28:Y28"/>
    <mergeCell ref="Z28:AC28"/>
    <mergeCell ref="AD28:AG28"/>
    <mergeCell ref="AL28:AO28"/>
    <mergeCell ref="AP28:AT28"/>
    <mergeCell ref="D26:L26"/>
    <mergeCell ref="M26:P26"/>
    <mergeCell ref="Q26:S26"/>
    <mergeCell ref="U26:V26"/>
    <mergeCell ref="X26:Y26"/>
    <mergeCell ref="Z26:AC26"/>
    <mergeCell ref="AD26:AG26"/>
    <mergeCell ref="AL26:AO26"/>
    <mergeCell ref="AP26:AT26"/>
    <mergeCell ref="D27:L27"/>
    <mergeCell ref="M27:P27"/>
    <mergeCell ref="Q27:S27"/>
    <mergeCell ref="U27:V27"/>
    <mergeCell ref="X27:Y27"/>
    <mergeCell ref="Z27:AC27"/>
    <mergeCell ref="AD27:AG27"/>
    <mergeCell ref="AL27:AO27"/>
    <mergeCell ref="AP27:AT27"/>
    <mergeCell ref="D24:L24"/>
    <mergeCell ref="M24:P24"/>
    <mergeCell ref="Q24:S24"/>
    <mergeCell ref="U24:V24"/>
    <mergeCell ref="X24:Y24"/>
    <mergeCell ref="Z24:AC24"/>
    <mergeCell ref="AD24:AG24"/>
    <mergeCell ref="AL24:AO24"/>
    <mergeCell ref="AP24:AT24"/>
    <mergeCell ref="D25:L25"/>
    <mergeCell ref="M25:P25"/>
    <mergeCell ref="Q25:S25"/>
    <mergeCell ref="U25:V25"/>
    <mergeCell ref="X25:Y25"/>
    <mergeCell ref="Z25:AC25"/>
    <mergeCell ref="AD25:AG25"/>
    <mergeCell ref="AL25:AO25"/>
    <mergeCell ref="AP25:AT25"/>
    <mergeCell ref="D22:L22"/>
    <mergeCell ref="M22:P22"/>
    <mergeCell ref="Q22:S22"/>
    <mergeCell ref="U22:V22"/>
    <mergeCell ref="X22:Y22"/>
    <mergeCell ref="Z22:AC22"/>
    <mergeCell ref="AD22:AG22"/>
    <mergeCell ref="AL22:AO22"/>
    <mergeCell ref="AP22:AT22"/>
    <mergeCell ref="D23:L23"/>
    <mergeCell ref="M23:P23"/>
    <mergeCell ref="Q23:S23"/>
    <mergeCell ref="U23:V23"/>
    <mergeCell ref="X23:Y23"/>
    <mergeCell ref="Z23:AC23"/>
    <mergeCell ref="AD23:AG23"/>
    <mergeCell ref="AL23:AO23"/>
    <mergeCell ref="AP23:AT23"/>
    <mergeCell ref="AD112:AG112"/>
    <mergeCell ref="AD113:AG113"/>
    <mergeCell ref="AD114:AG114"/>
    <mergeCell ref="AD115:AG115"/>
    <mergeCell ref="AM110:AP110"/>
    <mergeCell ref="AM111:AP111"/>
    <mergeCell ref="AM112:AP112"/>
    <mergeCell ref="AM113:AP113"/>
    <mergeCell ref="AM114:AP114"/>
    <mergeCell ref="AM115:AP115"/>
    <mergeCell ref="AM106:AP106"/>
    <mergeCell ref="AM107:AP107"/>
    <mergeCell ref="Z114:AC114"/>
    <mergeCell ref="Z115:AC115"/>
    <mergeCell ref="D19:L19"/>
    <mergeCell ref="M19:P19"/>
    <mergeCell ref="Q19:S19"/>
    <mergeCell ref="U19:V19"/>
    <mergeCell ref="X19:Y19"/>
    <mergeCell ref="Z19:AC19"/>
    <mergeCell ref="AD19:AG19"/>
    <mergeCell ref="AL19:AO19"/>
    <mergeCell ref="AP19:AT19"/>
    <mergeCell ref="D20:L20"/>
    <mergeCell ref="M20:P20"/>
    <mergeCell ref="Q20:S20"/>
    <mergeCell ref="U20:V20"/>
    <mergeCell ref="X20:Y20"/>
    <mergeCell ref="Z20:AC20"/>
    <mergeCell ref="AD20:AG20"/>
    <mergeCell ref="AL20:AO20"/>
    <mergeCell ref="AP20:AT20"/>
    <mergeCell ref="D110:L110"/>
    <mergeCell ref="D111:L111"/>
    <mergeCell ref="D112:L112"/>
    <mergeCell ref="D113:L113"/>
    <mergeCell ref="Z110:AC110"/>
    <mergeCell ref="Z111:AC111"/>
    <mergeCell ref="Z112:AC112"/>
    <mergeCell ref="Z113:AC113"/>
    <mergeCell ref="AM108:AP108"/>
    <mergeCell ref="AM109:AP109"/>
    <mergeCell ref="AM101:AS101"/>
    <mergeCell ref="AM102:AS102"/>
    <mergeCell ref="AM103:AS103"/>
    <mergeCell ref="AM104:AS104"/>
    <mergeCell ref="AL85:AL104"/>
    <mergeCell ref="AU101:AX101"/>
    <mergeCell ref="AU102:AX102"/>
    <mergeCell ref="AU103:AX103"/>
    <mergeCell ref="AU104:AX104"/>
    <mergeCell ref="M111:P111"/>
    <mergeCell ref="M112:P112"/>
    <mergeCell ref="M113:P113"/>
    <mergeCell ref="Z89:AC89"/>
    <mergeCell ref="Z108:AC108"/>
    <mergeCell ref="Z105:AC105"/>
    <mergeCell ref="Q95:Y95"/>
    <mergeCell ref="Z95:AC95"/>
    <mergeCell ref="Q110:Y110"/>
    <mergeCell ref="Q111:Y111"/>
    <mergeCell ref="Q112:Y112"/>
    <mergeCell ref="Q113:Y113"/>
    <mergeCell ref="AR110:AU110"/>
    <mergeCell ref="M104:P104"/>
    <mergeCell ref="Q101:Y101"/>
    <mergeCell ref="Q102:Y102"/>
    <mergeCell ref="Q103:Y103"/>
    <mergeCell ref="Q104:Y104"/>
    <mergeCell ref="X17:Y17"/>
    <mergeCell ref="U18:V18"/>
    <mergeCell ref="X18:Y18"/>
    <mergeCell ref="U29:V29"/>
    <mergeCell ref="X29:Y29"/>
    <mergeCell ref="U30:V30"/>
    <mergeCell ref="X30:Y30"/>
    <mergeCell ref="U31:V31"/>
    <mergeCell ref="AZ101:BC101"/>
    <mergeCell ref="AZ102:BC102"/>
    <mergeCell ref="AZ103:BC103"/>
    <mergeCell ref="AZ104:BC104"/>
    <mergeCell ref="AY85:AY104"/>
    <mergeCell ref="M21:P21"/>
    <mergeCell ref="Q21:S21"/>
    <mergeCell ref="U21:V21"/>
    <mergeCell ref="X21:Y21"/>
    <mergeCell ref="Z21:AC21"/>
    <mergeCell ref="AD21:AG21"/>
    <mergeCell ref="AL21:AO21"/>
    <mergeCell ref="AP21:AT21"/>
    <mergeCell ref="AN60:BC60"/>
    <mergeCell ref="AD90:AG90"/>
    <mergeCell ref="AM90:AS90"/>
    <mergeCell ref="AD76:AG76"/>
    <mergeCell ref="AU87:AX87"/>
    <mergeCell ref="AZ84:BC84"/>
    <mergeCell ref="D81:L81"/>
    <mergeCell ref="M81:P81"/>
    <mergeCell ref="Q81:V81"/>
    <mergeCell ref="X81:Y81"/>
    <mergeCell ref="Z81:AC81"/>
    <mergeCell ref="AD81:AG81"/>
    <mergeCell ref="AN81:BC81"/>
    <mergeCell ref="D79:L79"/>
    <mergeCell ref="M79:P79"/>
    <mergeCell ref="Q79:V79"/>
    <mergeCell ref="X79:Y79"/>
    <mergeCell ref="Z79:AC79"/>
    <mergeCell ref="AD79:AG79"/>
    <mergeCell ref="AN79:BC79"/>
    <mergeCell ref="D80:L80"/>
    <mergeCell ref="M80:P80"/>
    <mergeCell ref="Q80:V80"/>
    <mergeCell ref="X80:Y80"/>
    <mergeCell ref="Z80:AC80"/>
    <mergeCell ref="AD80:AG80"/>
    <mergeCell ref="AN80:BC80"/>
    <mergeCell ref="Q84:Y84"/>
    <mergeCell ref="D77:L77"/>
    <mergeCell ref="M77:P77"/>
    <mergeCell ref="Q77:V77"/>
    <mergeCell ref="X77:Y77"/>
    <mergeCell ref="Z77:AC77"/>
    <mergeCell ref="Q60:V60"/>
    <mergeCell ref="X60:Y60"/>
    <mergeCell ref="Z60:AC60"/>
    <mergeCell ref="Z104:AC104"/>
    <mergeCell ref="AD101:AG101"/>
    <mergeCell ref="AD102:AG102"/>
    <mergeCell ref="AD103:AG103"/>
    <mergeCell ref="AD104:AG104"/>
    <mergeCell ref="AM100:AS100"/>
    <mergeCell ref="AD100:AG100"/>
    <mergeCell ref="AD86:AG86"/>
    <mergeCell ref="AD87:AG87"/>
    <mergeCell ref="AD88:AG88"/>
    <mergeCell ref="AD89:AG89"/>
    <mergeCell ref="Z100:AC100"/>
    <mergeCell ref="Z85:AC85"/>
    <mergeCell ref="Z86:AC86"/>
    <mergeCell ref="Z87:AC87"/>
    <mergeCell ref="Z88:AC88"/>
    <mergeCell ref="AM88:AS88"/>
    <mergeCell ref="AM89:AS89"/>
    <mergeCell ref="AM86:AS86"/>
    <mergeCell ref="AM87:AS87"/>
    <mergeCell ref="Z98:AC98"/>
    <mergeCell ref="D60:L60"/>
    <mergeCell ref="M60:P60"/>
    <mergeCell ref="M59:P59"/>
    <mergeCell ref="Q59:V59"/>
    <mergeCell ref="D85:L85"/>
    <mergeCell ref="D86:L86"/>
    <mergeCell ref="D87:L87"/>
    <mergeCell ref="Q89:Y89"/>
    <mergeCell ref="M100:P100"/>
    <mergeCell ref="D88:L88"/>
    <mergeCell ref="M85:P85"/>
    <mergeCell ref="AN76:BC76"/>
    <mergeCell ref="AN64:BC64"/>
    <mergeCell ref="D75:L75"/>
    <mergeCell ref="M75:P75"/>
    <mergeCell ref="Z75:AC75"/>
    <mergeCell ref="AD75:AG75"/>
    <mergeCell ref="X75:Y75"/>
    <mergeCell ref="AD77:AG77"/>
    <mergeCell ref="AN77:BC77"/>
    <mergeCell ref="D78:L78"/>
    <mergeCell ref="M78:P78"/>
    <mergeCell ref="Q78:V78"/>
    <mergeCell ref="X78:Y78"/>
    <mergeCell ref="Z78:AC78"/>
    <mergeCell ref="AD78:AG78"/>
    <mergeCell ref="AN78:BC78"/>
    <mergeCell ref="AZ89:BC89"/>
    <mergeCell ref="AU85:AX85"/>
    <mergeCell ref="AZ85:BC85"/>
    <mergeCell ref="AZ86:BC86"/>
    <mergeCell ref="AZ87:BC87"/>
    <mergeCell ref="AD85:AG85"/>
    <mergeCell ref="AU84:AY84"/>
    <mergeCell ref="M56:P56"/>
    <mergeCell ref="Q56:V56"/>
    <mergeCell ref="X56:Y56"/>
    <mergeCell ref="Z56:AC56"/>
    <mergeCell ref="AD56:AG56"/>
    <mergeCell ref="D58:L58"/>
    <mergeCell ref="M58:P58"/>
    <mergeCell ref="Q58:V58"/>
    <mergeCell ref="X58:Y58"/>
    <mergeCell ref="Z58:AC58"/>
    <mergeCell ref="AD58:AG58"/>
    <mergeCell ref="D57:L57"/>
    <mergeCell ref="M57:P57"/>
    <mergeCell ref="Q57:V57"/>
    <mergeCell ref="X57:Y57"/>
    <mergeCell ref="Z57:AC57"/>
    <mergeCell ref="AD57:AG57"/>
    <mergeCell ref="AD84:AG84"/>
    <mergeCell ref="AN63:BC63"/>
    <mergeCell ref="AN75:BC75"/>
    <mergeCell ref="AN61:BC61"/>
    <mergeCell ref="AP83:AT83"/>
    <mergeCell ref="Z62:AC62"/>
    <mergeCell ref="AM85:AS85"/>
    <mergeCell ref="Z55:AC55"/>
    <mergeCell ref="AD55:AG55"/>
    <mergeCell ref="AN54:BC54"/>
    <mergeCell ref="AN55:BC55"/>
    <mergeCell ref="AN56:BC56"/>
    <mergeCell ref="AN57:BC57"/>
    <mergeCell ref="AN58:BC58"/>
    <mergeCell ref="Z84:AC84"/>
    <mergeCell ref="AL84:AO84"/>
    <mergeCell ref="AD60:AG60"/>
    <mergeCell ref="AP84:AT84"/>
    <mergeCell ref="AT85:AT104"/>
    <mergeCell ref="Z101:AC101"/>
    <mergeCell ref="Z102:AC102"/>
    <mergeCell ref="Z103:AC103"/>
    <mergeCell ref="AN59:BC59"/>
    <mergeCell ref="AZ100:BC100"/>
    <mergeCell ref="AZ88:BC88"/>
    <mergeCell ref="AU98:AX98"/>
    <mergeCell ref="AU100:AX100"/>
    <mergeCell ref="AU88:AX88"/>
    <mergeCell ref="AU89:AX89"/>
    <mergeCell ref="AU86:AX86"/>
    <mergeCell ref="AZ98:BC98"/>
    <mergeCell ref="AD95:AG95"/>
    <mergeCell ref="Q8:Y8"/>
    <mergeCell ref="X43:Y43"/>
    <mergeCell ref="Z10:AC10"/>
    <mergeCell ref="Q40:V40"/>
    <mergeCell ref="Q39:Y39"/>
    <mergeCell ref="Z39:AC39"/>
    <mergeCell ref="X40:Y40"/>
    <mergeCell ref="Z8:AC8"/>
    <mergeCell ref="Z9:AC9"/>
    <mergeCell ref="AD8:AG8"/>
    <mergeCell ref="AD9:AG9"/>
    <mergeCell ref="AD40:AG40"/>
    <mergeCell ref="AD42:AG42"/>
    <mergeCell ref="X14:Y14"/>
    <mergeCell ref="U15:V15"/>
    <mergeCell ref="X15:Y15"/>
    <mergeCell ref="U16:V16"/>
    <mergeCell ref="X16:Y16"/>
    <mergeCell ref="Q17:S17"/>
    <mergeCell ref="Q18:S18"/>
    <mergeCell ref="Q29:S29"/>
    <mergeCell ref="Q15:S15"/>
    <mergeCell ref="Q16:S16"/>
    <mergeCell ref="U9:V9"/>
    <mergeCell ref="X9:Y9"/>
    <mergeCell ref="X11:Y11"/>
    <mergeCell ref="U12:V12"/>
    <mergeCell ref="X12:Y12"/>
    <mergeCell ref="U13:V13"/>
    <mergeCell ref="Z11:AC11"/>
    <mergeCell ref="X13:Y13"/>
    <mergeCell ref="U14:V14"/>
    <mergeCell ref="C8:L8"/>
    <mergeCell ref="D9:L9"/>
    <mergeCell ref="D10:L10"/>
    <mergeCell ref="M8:P8"/>
    <mergeCell ref="AZ41:BC41"/>
    <mergeCell ref="AL39:AO39"/>
    <mergeCell ref="AZ39:BC39"/>
    <mergeCell ref="AP40:AT40"/>
    <mergeCell ref="AU40:AY40"/>
    <mergeCell ref="AZ9:BC9"/>
    <mergeCell ref="AZ10:BC10"/>
    <mergeCell ref="AL8:AO8"/>
    <mergeCell ref="AU41:AY41"/>
    <mergeCell ref="C39:L39"/>
    <mergeCell ref="M10:P10"/>
    <mergeCell ref="M41:P41"/>
    <mergeCell ref="D11:L11"/>
    <mergeCell ref="D12:L12"/>
    <mergeCell ref="D13:L13"/>
    <mergeCell ref="D14:L14"/>
    <mergeCell ref="D15:L15"/>
    <mergeCell ref="D16:L16"/>
    <mergeCell ref="D17:L17"/>
    <mergeCell ref="D18:L18"/>
    <mergeCell ref="Q30:S30"/>
    <mergeCell ref="AD41:AG41"/>
    <mergeCell ref="M40:P40"/>
    <mergeCell ref="Z41:AC41"/>
    <mergeCell ref="Z40:AC40"/>
    <mergeCell ref="X35:Y35"/>
    <mergeCell ref="U36:V36"/>
    <mergeCell ref="X36:Y36"/>
    <mergeCell ref="B1:E1"/>
    <mergeCell ref="B2:BD2"/>
    <mergeCell ref="C6:Y6"/>
    <mergeCell ref="Z6:AK6"/>
    <mergeCell ref="C7:L7"/>
    <mergeCell ref="M7:P7"/>
    <mergeCell ref="Q7:Y7"/>
    <mergeCell ref="Z7:AC7"/>
    <mergeCell ref="AD7:AG7"/>
    <mergeCell ref="AH7:AK7"/>
    <mergeCell ref="AL6:BC7"/>
    <mergeCell ref="AZ50:BC50"/>
    <mergeCell ref="AU50:AY50"/>
    <mergeCell ref="AU43:AY43"/>
    <mergeCell ref="AP9:AT9"/>
    <mergeCell ref="AU9:AY9"/>
    <mergeCell ref="AL40:AO40"/>
    <mergeCell ref="AL50:AO50"/>
    <mergeCell ref="AP50:AT50"/>
    <mergeCell ref="AL46:AO46"/>
    <mergeCell ref="AZ47:BC47"/>
    <mergeCell ref="AP48:AT48"/>
    <mergeCell ref="AU48:AY48"/>
    <mergeCell ref="AZ48:BC48"/>
    <mergeCell ref="AL47:AO47"/>
    <mergeCell ref="AP47:AT47"/>
    <mergeCell ref="AU47:AY47"/>
    <mergeCell ref="AZ49:BC49"/>
    <mergeCell ref="AP39:AT39"/>
    <mergeCell ref="AL10:AO10"/>
    <mergeCell ref="AP10:AT10"/>
    <mergeCell ref="AU10:AY10"/>
    <mergeCell ref="D42:L42"/>
    <mergeCell ref="M54:P54"/>
    <mergeCell ref="D54:L54"/>
    <mergeCell ref="D64:L64"/>
    <mergeCell ref="M64:P64"/>
    <mergeCell ref="Q64:V64"/>
    <mergeCell ref="X64:Y64"/>
    <mergeCell ref="D63:L63"/>
    <mergeCell ref="M63:P63"/>
    <mergeCell ref="Q63:V63"/>
    <mergeCell ref="X63:Y63"/>
    <mergeCell ref="Q54:V54"/>
    <mergeCell ref="D61:L61"/>
    <mergeCell ref="D44:L44"/>
    <mergeCell ref="M39:P39"/>
    <mergeCell ref="D40:L40"/>
    <mergeCell ref="D45:L45"/>
    <mergeCell ref="M45:P45"/>
    <mergeCell ref="M43:P43"/>
    <mergeCell ref="Q43:V43"/>
    <mergeCell ref="Q45:V45"/>
    <mergeCell ref="X42:Y42"/>
    <mergeCell ref="Q53:V53"/>
    <mergeCell ref="X53:Y53"/>
    <mergeCell ref="Q42:V42"/>
    <mergeCell ref="M42:P42"/>
    <mergeCell ref="X47:Y47"/>
    <mergeCell ref="X45:Y45"/>
    <mergeCell ref="X44:Y44"/>
    <mergeCell ref="X59:Y59"/>
    <mergeCell ref="M62:P62"/>
    <mergeCell ref="D41:L41"/>
    <mergeCell ref="AP43:AT43"/>
    <mergeCell ref="AU39:AY39"/>
    <mergeCell ref="AL9:AO9"/>
    <mergeCell ref="AL42:AO42"/>
    <mergeCell ref="AP11:AT11"/>
    <mergeCell ref="AP12:AT12"/>
    <mergeCell ref="AP13:AT13"/>
    <mergeCell ref="AP14:AT14"/>
    <mergeCell ref="AP15:AT15"/>
    <mergeCell ref="AP16:AT16"/>
    <mergeCell ref="AP17:AT17"/>
    <mergeCell ref="AP18:AT18"/>
    <mergeCell ref="AP29:AT29"/>
    <mergeCell ref="AL30:AO30"/>
    <mergeCell ref="AL31:AO31"/>
    <mergeCell ref="AL32:AO32"/>
    <mergeCell ref="M9:P9"/>
    <mergeCell ref="X41:Y41"/>
    <mergeCell ref="Q41:V41"/>
    <mergeCell ref="AD10:AG10"/>
    <mergeCell ref="AD39:AG39"/>
    <mergeCell ref="U10:V10"/>
    <mergeCell ref="X10:Y10"/>
    <mergeCell ref="U11:V11"/>
    <mergeCell ref="Q9:S9"/>
    <mergeCell ref="Q10:S10"/>
    <mergeCell ref="Q11:S11"/>
    <mergeCell ref="Q12:S12"/>
    <mergeCell ref="Q13:S13"/>
    <mergeCell ref="Q14:S14"/>
    <mergeCell ref="U17:V17"/>
    <mergeCell ref="Z43:AC43"/>
    <mergeCell ref="D43:L43"/>
    <mergeCell ref="M46:P46"/>
    <mergeCell ref="AD46:AG46"/>
    <mergeCell ref="M44:P44"/>
    <mergeCell ref="Q44:V44"/>
    <mergeCell ref="Z42:AC42"/>
    <mergeCell ref="AD44:AG44"/>
    <mergeCell ref="AD45:AG45"/>
    <mergeCell ref="Z47:AC47"/>
    <mergeCell ref="AD47:AG47"/>
    <mergeCell ref="Z45:AC45"/>
    <mergeCell ref="Z44:AC44"/>
    <mergeCell ref="AD43:AG43"/>
    <mergeCell ref="D59:L59"/>
    <mergeCell ref="AP8:BC8"/>
    <mergeCell ref="AZ45:BC45"/>
    <mergeCell ref="AZ44:BC44"/>
    <mergeCell ref="AZ40:BC40"/>
    <mergeCell ref="AU44:AY44"/>
    <mergeCell ref="AP44:AT44"/>
    <mergeCell ref="AL44:AO44"/>
    <mergeCell ref="AZ46:BC46"/>
    <mergeCell ref="AL45:AO45"/>
    <mergeCell ref="AP45:AT45"/>
    <mergeCell ref="AU45:AY45"/>
    <mergeCell ref="AP46:AT46"/>
    <mergeCell ref="AU46:AY46"/>
    <mergeCell ref="AZ43:BC43"/>
    <mergeCell ref="AZ42:BC42"/>
    <mergeCell ref="AL43:AO43"/>
    <mergeCell ref="Q46:V46"/>
    <mergeCell ref="X46:Y46"/>
    <mergeCell ref="D116:L116"/>
    <mergeCell ref="AD117:AG117"/>
    <mergeCell ref="C50:L50"/>
    <mergeCell ref="D52:L52"/>
    <mergeCell ref="D55:L55"/>
    <mergeCell ref="M55:P55"/>
    <mergeCell ref="AD52:AG52"/>
    <mergeCell ref="AD53:AG53"/>
    <mergeCell ref="AD50:AG50"/>
    <mergeCell ref="X54:Y54"/>
    <mergeCell ref="D53:L53"/>
    <mergeCell ref="M53:P53"/>
    <mergeCell ref="D51:L51"/>
    <mergeCell ref="M51:P51"/>
    <mergeCell ref="Q51:V51"/>
    <mergeCell ref="X51:Y51"/>
    <mergeCell ref="Z51:AC51"/>
    <mergeCell ref="AD51:AG51"/>
    <mergeCell ref="M61:P61"/>
    <mergeCell ref="Q61:V61"/>
    <mergeCell ref="X61:Y61"/>
    <mergeCell ref="Z61:AC61"/>
    <mergeCell ref="AD61:AG61"/>
    <mergeCell ref="D82:L82"/>
    <mergeCell ref="M82:P82"/>
    <mergeCell ref="Z59:AC59"/>
    <mergeCell ref="AD59:AG59"/>
    <mergeCell ref="Q82:V82"/>
    <mergeCell ref="X82:Y82"/>
    <mergeCell ref="Q83:V83"/>
    <mergeCell ref="Q75:V75"/>
    <mergeCell ref="D76:L76"/>
    <mergeCell ref="Z119:AC119"/>
    <mergeCell ref="AD119:AE119"/>
    <mergeCell ref="AH119:AK119"/>
    <mergeCell ref="AL119:AM119"/>
    <mergeCell ref="M117:P117"/>
    <mergeCell ref="Z117:AC117"/>
    <mergeCell ref="M109:P109"/>
    <mergeCell ref="Z109:AC109"/>
    <mergeCell ref="AP119:AZ119"/>
    <mergeCell ref="AD109:AG109"/>
    <mergeCell ref="AD116:AG116"/>
    <mergeCell ref="AR106:AU106"/>
    <mergeCell ref="AR107:AU107"/>
    <mergeCell ref="AR108:AU108"/>
    <mergeCell ref="AR109:AU109"/>
    <mergeCell ref="Q106:Y106"/>
    <mergeCell ref="AD108:AG108"/>
    <mergeCell ref="Q117:Y117"/>
    <mergeCell ref="AD106:AG106"/>
    <mergeCell ref="M114:P114"/>
    <mergeCell ref="M115:P115"/>
    <mergeCell ref="Q114:Y114"/>
    <mergeCell ref="Q115:Y115"/>
    <mergeCell ref="AR111:AU111"/>
    <mergeCell ref="AR112:AU112"/>
    <mergeCell ref="AR113:AU113"/>
    <mergeCell ref="AR114:AU114"/>
    <mergeCell ref="AR115:AU115"/>
    <mergeCell ref="AQ106:AQ115"/>
    <mergeCell ref="AL106:AL115"/>
    <mergeCell ref="AD110:AG110"/>
    <mergeCell ref="AD111:AG111"/>
    <mergeCell ref="M108:P108"/>
    <mergeCell ref="M86:P86"/>
    <mergeCell ref="M87:P87"/>
    <mergeCell ref="M88:P88"/>
    <mergeCell ref="Q85:Y85"/>
    <mergeCell ref="Q86:Y86"/>
    <mergeCell ref="D89:L89"/>
    <mergeCell ref="Q100:Y100"/>
    <mergeCell ref="Q87:Y87"/>
    <mergeCell ref="M105:P105"/>
    <mergeCell ref="M106:P106"/>
    <mergeCell ref="D95:L95"/>
    <mergeCell ref="M95:P95"/>
    <mergeCell ref="D107:L107"/>
    <mergeCell ref="D98:L98"/>
    <mergeCell ref="M98:P98"/>
    <mergeCell ref="Q98:Y98"/>
    <mergeCell ref="D90:L90"/>
    <mergeCell ref="M90:P90"/>
    <mergeCell ref="Q90:Y90"/>
    <mergeCell ref="D101:L101"/>
    <mergeCell ref="D102:L102"/>
    <mergeCell ref="D103:L103"/>
    <mergeCell ref="D104:L104"/>
    <mergeCell ref="M101:P101"/>
    <mergeCell ref="D100:L100"/>
    <mergeCell ref="M89:P89"/>
    <mergeCell ref="D94:L94"/>
    <mergeCell ref="M94:P94"/>
    <mergeCell ref="Q94:Y94"/>
    <mergeCell ref="M102:P102"/>
    <mergeCell ref="M103:P103"/>
    <mergeCell ref="D114:L114"/>
    <mergeCell ref="D115:L115"/>
    <mergeCell ref="M110:P110"/>
    <mergeCell ref="BA119:BB119"/>
    <mergeCell ref="M116:P116"/>
    <mergeCell ref="Z116:AC116"/>
    <mergeCell ref="AL117:BC117"/>
    <mergeCell ref="AH8:AK116"/>
    <mergeCell ref="AP42:AT42"/>
    <mergeCell ref="AU42:AY42"/>
    <mergeCell ref="AL41:AO41"/>
    <mergeCell ref="AP41:AT41"/>
    <mergeCell ref="Z82:AC82"/>
    <mergeCell ref="Q62:V62"/>
    <mergeCell ref="X62:Y62"/>
    <mergeCell ref="Z53:AC53"/>
    <mergeCell ref="Z52:AC52"/>
    <mergeCell ref="Z64:AC64"/>
    <mergeCell ref="AD64:AG64"/>
    <mergeCell ref="Z63:AC63"/>
    <mergeCell ref="AD63:AG63"/>
    <mergeCell ref="AD62:AG62"/>
    <mergeCell ref="Q55:V55"/>
    <mergeCell ref="AD105:AG105"/>
    <mergeCell ref="D109:L109"/>
    <mergeCell ref="D108:L108"/>
    <mergeCell ref="D84:L84"/>
    <mergeCell ref="X83:Y83"/>
    <mergeCell ref="M84:P84"/>
    <mergeCell ref="Z83:AC83"/>
    <mergeCell ref="AL83:AO83"/>
    <mergeCell ref="M52:P52"/>
    <mergeCell ref="C128:L130"/>
    <mergeCell ref="AO128:AS128"/>
    <mergeCell ref="AT128:BC128"/>
    <mergeCell ref="M129:O130"/>
    <mergeCell ref="P129:R130"/>
    <mergeCell ref="S129:W130"/>
    <mergeCell ref="X129:BC130"/>
    <mergeCell ref="M128:AN128"/>
    <mergeCell ref="AH120:AZ120"/>
    <mergeCell ref="BA120:BB120"/>
    <mergeCell ref="C122:BD122"/>
    <mergeCell ref="C127:L127"/>
    <mergeCell ref="M127:BC127"/>
    <mergeCell ref="AN62:BC62"/>
    <mergeCell ref="AL52:AM61"/>
    <mergeCell ref="AN82:BC82"/>
    <mergeCell ref="AL63:AM82"/>
    <mergeCell ref="C117:L117"/>
    <mergeCell ref="Q108:Y108"/>
    <mergeCell ref="Q109:Y109"/>
    <mergeCell ref="Q116:Y116"/>
    <mergeCell ref="Q105:Y105"/>
    <mergeCell ref="Q107:Y107"/>
    <mergeCell ref="Z106:AC106"/>
    <mergeCell ref="M107:P107"/>
    <mergeCell ref="Z107:AC107"/>
    <mergeCell ref="AD107:AG107"/>
    <mergeCell ref="AH117:AK117"/>
    <mergeCell ref="M83:P83"/>
    <mergeCell ref="Q88:Y88"/>
    <mergeCell ref="D105:L105"/>
    <mergeCell ref="D106:L106"/>
    <mergeCell ref="C137:L139"/>
    <mergeCell ref="AO137:AS137"/>
    <mergeCell ref="AT137:BC137"/>
    <mergeCell ref="M138:O139"/>
    <mergeCell ref="P138:R139"/>
    <mergeCell ref="S138:W139"/>
    <mergeCell ref="X138:BC139"/>
    <mergeCell ref="M137:AN137"/>
    <mergeCell ref="C134:L136"/>
    <mergeCell ref="AO134:AS134"/>
    <mergeCell ref="AT134:BC134"/>
    <mergeCell ref="M135:O136"/>
    <mergeCell ref="P135:R136"/>
    <mergeCell ref="S135:W136"/>
    <mergeCell ref="X135:BC136"/>
    <mergeCell ref="M134:AN134"/>
    <mergeCell ref="C131:L133"/>
    <mergeCell ref="AO131:AS131"/>
    <mergeCell ref="AT131:BC131"/>
    <mergeCell ref="M132:O133"/>
    <mergeCell ref="P132:R133"/>
    <mergeCell ref="S132:W133"/>
    <mergeCell ref="X132:BC133"/>
    <mergeCell ref="M131:AN131"/>
    <mergeCell ref="C146:L148"/>
    <mergeCell ref="AO146:AS146"/>
    <mergeCell ref="AT146:BC146"/>
    <mergeCell ref="M147:O148"/>
    <mergeCell ref="P147:R148"/>
    <mergeCell ref="S147:W148"/>
    <mergeCell ref="X147:BC148"/>
    <mergeCell ref="M146:AN146"/>
    <mergeCell ref="C143:L145"/>
    <mergeCell ref="AO143:AS143"/>
    <mergeCell ref="AT143:BC143"/>
    <mergeCell ref="M144:O145"/>
    <mergeCell ref="P144:R145"/>
    <mergeCell ref="S144:W145"/>
    <mergeCell ref="X144:BC145"/>
    <mergeCell ref="M143:AN143"/>
    <mergeCell ref="C140:L142"/>
    <mergeCell ref="AO140:AS140"/>
    <mergeCell ref="AT140:BC140"/>
    <mergeCell ref="M141:O142"/>
    <mergeCell ref="P141:R142"/>
    <mergeCell ref="S141:W142"/>
    <mergeCell ref="X141:BC142"/>
    <mergeCell ref="M140:AN140"/>
    <mergeCell ref="C176:P176"/>
    <mergeCell ref="Q176:Y176"/>
    <mergeCell ref="Z176:AM176"/>
    <mergeCell ref="AN176:AT176"/>
    <mergeCell ref="AU176:BC176"/>
    <mergeCell ref="C161:L161"/>
    <mergeCell ref="M161:BC161"/>
    <mergeCell ref="C162:L162"/>
    <mergeCell ref="M162:BC162"/>
    <mergeCell ref="C166:Y166"/>
    <mergeCell ref="Z166:AT166"/>
    <mergeCell ref="AU166:BC166"/>
    <mergeCell ref="C167:P167"/>
    <mergeCell ref="Q167:Y167"/>
    <mergeCell ref="Z167:AM167"/>
    <mergeCell ref="AN167:AT167"/>
    <mergeCell ref="AU167:BC175"/>
    <mergeCell ref="Q170:Y170"/>
    <mergeCell ref="Z170:AM170"/>
    <mergeCell ref="AN170:AT170"/>
    <mergeCell ref="Q171:Y171"/>
    <mergeCell ref="Z171:AM171"/>
    <mergeCell ref="AN171:AT171"/>
    <mergeCell ref="C168:C171"/>
    <mergeCell ref="D168:P168"/>
    <mergeCell ref="Q168:Y168"/>
    <mergeCell ref="Z168:AM168"/>
    <mergeCell ref="AN168:AT168"/>
    <mergeCell ref="D169:P169"/>
    <mergeCell ref="Q175:Y175"/>
    <mergeCell ref="Z175:AM175"/>
    <mergeCell ref="AN175:AT175"/>
    <mergeCell ref="C172:C175"/>
    <mergeCell ref="D172:P172"/>
    <mergeCell ref="Q172:Y172"/>
    <mergeCell ref="Z172:AM172"/>
    <mergeCell ref="AN172:AT172"/>
    <mergeCell ref="D173:P173"/>
    <mergeCell ref="Q173:Y173"/>
    <mergeCell ref="Z173:AM173"/>
    <mergeCell ref="AN173:AT173"/>
    <mergeCell ref="D174:P174"/>
    <mergeCell ref="Q169:Y169"/>
    <mergeCell ref="Z169:AM169"/>
    <mergeCell ref="AN169:AT169"/>
    <mergeCell ref="D170:P170"/>
    <mergeCell ref="Q47:V47"/>
    <mergeCell ref="AR183:AV183"/>
    <mergeCell ref="AW183:BC183"/>
    <mergeCell ref="C180:J180"/>
    <mergeCell ref="K180:BC180"/>
    <mergeCell ref="Q174:Y174"/>
    <mergeCell ref="Z174:AM174"/>
    <mergeCell ref="AN174:AT174"/>
    <mergeCell ref="D49:L49"/>
    <mergeCell ref="M49:P49"/>
    <mergeCell ref="Q49:V49"/>
    <mergeCell ref="X49:Y49"/>
    <mergeCell ref="Z49:AC49"/>
    <mergeCell ref="AD49:AG49"/>
    <mergeCell ref="AL49:AO49"/>
    <mergeCell ref="AP49:AT49"/>
    <mergeCell ref="AU49:AY49"/>
    <mergeCell ref="D62:L62"/>
    <mergeCell ref="C184:J184"/>
    <mergeCell ref="K184:R184"/>
    <mergeCell ref="S184:Y184"/>
    <mergeCell ref="Z184:AD184"/>
    <mergeCell ref="AE184:AL184"/>
    <mergeCell ref="AM184:AQ184"/>
    <mergeCell ref="AR184:AV184"/>
    <mergeCell ref="AW184:BC184"/>
    <mergeCell ref="C183:J183"/>
    <mergeCell ref="K183:R183"/>
    <mergeCell ref="S183:Y183"/>
    <mergeCell ref="Z183:AD183"/>
    <mergeCell ref="AE183:AL183"/>
    <mergeCell ref="AM183:AQ183"/>
    <mergeCell ref="C181:J181"/>
    <mergeCell ref="K181:BC181"/>
    <mergeCell ref="C182:J182"/>
    <mergeCell ref="K182:R182"/>
    <mergeCell ref="S182:Y182"/>
    <mergeCell ref="Z182:AD182"/>
    <mergeCell ref="AE182:AL182"/>
    <mergeCell ref="AM182:AQ182"/>
    <mergeCell ref="AR182:AV182"/>
    <mergeCell ref="AW182:BC182"/>
    <mergeCell ref="Z46:AC46"/>
    <mergeCell ref="Q52:V52"/>
    <mergeCell ref="X52:Y52"/>
    <mergeCell ref="M50:P50"/>
    <mergeCell ref="Q50:V50"/>
    <mergeCell ref="X50:Y50"/>
    <mergeCell ref="Z50:AC50"/>
    <mergeCell ref="D48:L48"/>
    <mergeCell ref="M48:P48"/>
    <mergeCell ref="Q48:V48"/>
    <mergeCell ref="X48:Y48"/>
    <mergeCell ref="Z48:AC48"/>
    <mergeCell ref="AD48:AG48"/>
    <mergeCell ref="AL48:AO48"/>
    <mergeCell ref="D47:L47"/>
    <mergeCell ref="M47:P47"/>
    <mergeCell ref="C83:L83"/>
    <mergeCell ref="D46:L46"/>
    <mergeCell ref="X55:Y55"/>
    <mergeCell ref="AN52:BC52"/>
    <mergeCell ref="AN53:BC53"/>
    <mergeCell ref="AU83:AY83"/>
    <mergeCell ref="AZ83:BC83"/>
    <mergeCell ref="M76:P76"/>
    <mergeCell ref="Q76:V76"/>
    <mergeCell ref="X76:Y76"/>
    <mergeCell ref="Z76:AC76"/>
    <mergeCell ref="Z54:AC54"/>
    <mergeCell ref="AD54:AG54"/>
    <mergeCell ref="AD82:AG82"/>
    <mergeCell ref="AD83:AG83"/>
    <mergeCell ref="D56:L56"/>
    <mergeCell ref="C149:L151"/>
    <mergeCell ref="AO149:AS149"/>
    <mergeCell ref="AT149:BC149"/>
    <mergeCell ref="M150:O151"/>
    <mergeCell ref="P150:R151"/>
    <mergeCell ref="S150:W151"/>
    <mergeCell ref="X150:BC151"/>
    <mergeCell ref="M149:AN149"/>
    <mergeCell ref="C155:L157"/>
    <mergeCell ref="AO155:AS155"/>
    <mergeCell ref="AT155:BC155"/>
    <mergeCell ref="M156:O157"/>
    <mergeCell ref="P156:R157"/>
    <mergeCell ref="S156:W157"/>
    <mergeCell ref="X156:BC157"/>
    <mergeCell ref="M155:AN155"/>
    <mergeCell ref="C152:L154"/>
    <mergeCell ref="AO152:AS152"/>
    <mergeCell ref="AT152:BC152"/>
    <mergeCell ref="M153:O154"/>
    <mergeCell ref="P153:R154"/>
    <mergeCell ref="S153:W154"/>
    <mergeCell ref="X153:BC154"/>
    <mergeCell ref="M152:AN152"/>
    <mergeCell ref="Z12:AC12"/>
    <mergeCell ref="Z13:AC13"/>
    <mergeCell ref="Z14:AC14"/>
    <mergeCell ref="Z15:AC15"/>
    <mergeCell ref="Z16:AC16"/>
    <mergeCell ref="Z17:AC17"/>
    <mergeCell ref="Z18:AC18"/>
    <mergeCell ref="Z29:AC29"/>
    <mergeCell ref="D29:L29"/>
    <mergeCell ref="D30:L30"/>
    <mergeCell ref="D31:L31"/>
    <mergeCell ref="D32:L32"/>
    <mergeCell ref="D33:L33"/>
    <mergeCell ref="D34:L34"/>
    <mergeCell ref="D35:L35"/>
    <mergeCell ref="D36:L36"/>
    <mergeCell ref="M11:P11"/>
    <mergeCell ref="M12:P12"/>
    <mergeCell ref="M13:P13"/>
    <mergeCell ref="M14:P14"/>
    <mergeCell ref="M15:P15"/>
    <mergeCell ref="M16:P16"/>
    <mergeCell ref="M17:P17"/>
    <mergeCell ref="M18:P18"/>
    <mergeCell ref="M29:P29"/>
    <mergeCell ref="M30:P30"/>
    <mergeCell ref="M31:P31"/>
    <mergeCell ref="M32:P32"/>
    <mergeCell ref="M33:P33"/>
    <mergeCell ref="M34:P34"/>
    <mergeCell ref="M35:P35"/>
    <mergeCell ref="D21:L21"/>
    <mergeCell ref="Q31:S31"/>
    <mergeCell ref="Q32:S32"/>
    <mergeCell ref="Q33:S33"/>
    <mergeCell ref="Q34:S34"/>
    <mergeCell ref="Q35:S35"/>
    <mergeCell ref="AD31:AG31"/>
    <mergeCell ref="AD32:AG32"/>
    <mergeCell ref="AD33:AG33"/>
    <mergeCell ref="AD34:AG34"/>
    <mergeCell ref="AD35:AG35"/>
    <mergeCell ref="Z30:AC30"/>
    <mergeCell ref="Z31:AC31"/>
    <mergeCell ref="Z32:AC32"/>
    <mergeCell ref="Z33:AC33"/>
    <mergeCell ref="Z34:AC34"/>
    <mergeCell ref="Z35:AC35"/>
    <mergeCell ref="U32:V32"/>
    <mergeCell ref="X32:Y32"/>
    <mergeCell ref="U33:V33"/>
    <mergeCell ref="X33:Y33"/>
    <mergeCell ref="U34:V34"/>
    <mergeCell ref="X31:Y31"/>
    <mergeCell ref="X34:Y34"/>
    <mergeCell ref="U35:V35"/>
    <mergeCell ref="AL33:AO33"/>
    <mergeCell ref="AL34:AO34"/>
    <mergeCell ref="AL35:AO35"/>
    <mergeCell ref="AL36:AO36"/>
    <mergeCell ref="AD11:AG11"/>
    <mergeCell ref="AD12:AG12"/>
    <mergeCell ref="AL11:AO11"/>
    <mergeCell ref="AL12:AO12"/>
    <mergeCell ref="AL13:AO13"/>
    <mergeCell ref="AL14:AO14"/>
    <mergeCell ref="AL15:AO15"/>
    <mergeCell ref="AL16:AO16"/>
    <mergeCell ref="AL17:AO17"/>
    <mergeCell ref="AL18:AO18"/>
    <mergeCell ref="AL29:AO29"/>
    <mergeCell ref="AD13:AG13"/>
    <mergeCell ref="AD14:AG14"/>
    <mergeCell ref="AD15:AG15"/>
    <mergeCell ref="AD16:AG16"/>
    <mergeCell ref="AD36:AG36"/>
    <mergeCell ref="AD17:AG17"/>
    <mergeCell ref="AD18:AG18"/>
    <mergeCell ref="AD29:AG29"/>
    <mergeCell ref="AD30:AG30"/>
    <mergeCell ref="AU11:AY11"/>
    <mergeCell ref="AU12:AY12"/>
    <mergeCell ref="AU13:AY13"/>
    <mergeCell ref="AU14:AY14"/>
    <mergeCell ref="AU15:AY15"/>
    <mergeCell ref="AU16:AY16"/>
    <mergeCell ref="AU17:AY17"/>
    <mergeCell ref="AU18:AY18"/>
    <mergeCell ref="AU29:AY29"/>
    <mergeCell ref="AU19:AY19"/>
    <mergeCell ref="AU20:AY20"/>
    <mergeCell ref="AU21:AY21"/>
    <mergeCell ref="AU22:AY22"/>
    <mergeCell ref="AU23:AY23"/>
    <mergeCell ref="AU24:AY24"/>
    <mergeCell ref="AU25:AY25"/>
    <mergeCell ref="AU26:AY26"/>
    <mergeCell ref="AU27:AY27"/>
    <mergeCell ref="AU28:AY28"/>
    <mergeCell ref="AZ30:BC30"/>
    <mergeCell ref="AZ31:BC31"/>
    <mergeCell ref="AZ32:BC32"/>
    <mergeCell ref="AZ33:BC33"/>
    <mergeCell ref="AZ34:BC34"/>
    <mergeCell ref="AZ35:BC35"/>
    <mergeCell ref="AZ36:BC36"/>
    <mergeCell ref="AP30:AT30"/>
    <mergeCell ref="AP31:AT31"/>
    <mergeCell ref="AP32:AT32"/>
    <mergeCell ref="AP33:AT33"/>
    <mergeCell ref="AP34:AT34"/>
    <mergeCell ref="AP35:AT35"/>
    <mergeCell ref="AU30:AY30"/>
    <mergeCell ref="AU31:AY31"/>
    <mergeCell ref="AU32:AY32"/>
    <mergeCell ref="AU33:AY33"/>
    <mergeCell ref="AU34:AY34"/>
    <mergeCell ref="AU35:AY35"/>
    <mergeCell ref="AZ11:BC11"/>
    <mergeCell ref="AZ12:BC12"/>
    <mergeCell ref="AZ13:BC13"/>
    <mergeCell ref="AZ14:BC14"/>
    <mergeCell ref="AZ15:BC15"/>
    <mergeCell ref="AZ16:BC16"/>
    <mergeCell ref="AZ17:BC17"/>
    <mergeCell ref="AZ18:BC18"/>
    <mergeCell ref="AZ29:BC29"/>
    <mergeCell ref="AZ19:BC19"/>
    <mergeCell ref="AZ20:BC20"/>
    <mergeCell ref="AZ21:BC21"/>
    <mergeCell ref="AZ22:BC22"/>
    <mergeCell ref="AZ23:BC23"/>
    <mergeCell ref="AZ24:BC24"/>
    <mergeCell ref="AZ25:BC25"/>
    <mergeCell ref="AZ26:BC26"/>
    <mergeCell ref="AZ27:BC27"/>
    <mergeCell ref="AZ28:BC28"/>
    <mergeCell ref="AU37:AY37"/>
    <mergeCell ref="AU38:AY38"/>
    <mergeCell ref="AZ37:BC37"/>
    <mergeCell ref="AZ38:BC38"/>
    <mergeCell ref="AP36:AT36"/>
    <mergeCell ref="D37:L37"/>
    <mergeCell ref="D38:L38"/>
    <mergeCell ref="M37:P37"/>
    <mergeCell ref="M38:P38"/>
    <mergeCell ref="Z37:AC37"/>
    <mergeCell ref="Z38:AC38"/>
    <mergeCell ref="AD37:AG37"/>
    <mergeCell ref="AD38:AG38"/>
    <mergeCell ref="AL37:AO37"/>
    <mergeCell ref="AL38:AO38"/>
    <mergeCell ref="AP37:AT37"/>
    <mergeCell ref="AP38:AT38"/>
    <mergeCell ref="AU36:AY36"/>
    <mergeCell ref="Z36:AC36"/>
    <mergeCell ref="Q36:S36"/>
    <mergeCell ref="Q37:S37"/>
    <mergeCell ref="Q38:S38"/>
    <mergeCell ref="U37:V37"/>
    <mergeCell ref="X37:Y37"/>
    <mergeCell ref="M36:P36"/>
    <mergeCell ref="U38:V38"/>
    <mergeCell ref="X38:Y38"/>
    <mergeCell ref="AM95:AS95"/>
    <mergeCell ref="AU95:AX95"/>
    <mergeCell ref="AZ95:BC95"/>
    <mergeCell ref="D96:L96"/>
    <mergeCell ref="M96:P96"/>
    <mergeCell ref="Q96:Y96"/>
    <mergeCell ref="Z96:AC96"/>
    <mergeCell ref="AD96:AG96"/>
    <mergeCell ref="AM96:AS96"/>
    <mergeCell ref="AU96:AX96"/>
    <mergeCell ref="AZ96:BC96"/>
    <mergeCell ref="D99:L99"/>
    <mergeCell ref="M99:P99"/>
    <mergeCell ref="Q99:Y99"/>
    <mergeCell ref="Z99:AC99"/>
    <mergeCell ref="AD99:AG99"/>
    <mergeCell ref="AM99:AS99"/>
    <mergeCell ref="AU99:AX99"/>
    <mergeCell ref="AZ99:BC99"/>
    <mergeCell ref="D97:L97"/>
    <mergeCell ref="M97:P97"/>
    <mergeCell ref="Q97:Y97"/>
    <mergeCell ref="Z97:AC97"/>
    <mergeCell ref="AD97:AG97"/>
    <mergeCell ref="AM97:AS97"/>
    <mergeCell ref="AU97:AX97"/>
    <mergeCell ref="AZ97:BC97"/>
    <mergeCell ref="AD98:AG98"/>
    <mergeCell ref="AM98:AS98"/>
    <mergeCell ref="AU90:AX90"/>
    <mergeCell ref="AZ90:BC90"/>
    <mergeCell ref="D91:L91"/>
    <mergeCell ref="M91:P91"/>
    <mergeCell ref="Q91:Y91"/>
    <mergeCell ref="Z91:AC91"/>
    <mergeCell ref="AD91:AG91"/>
    <mergeCell ref="AM91:AS91"/>
    <mergeCell ref="AU91:AX91"/>
    <mergeCell ref="AZ91:BC91"/>
    <mergeCell ref="Z94:AC94"/>
    <mergeCell ref="AD94:AG94"/>
    <mergeCell ref="AM94:AS94"/>
    <mergeCell ref="AU94:AX94"/>
    <mergeCell ref="AZ94:BC94"/>
    <mergeCell ref="D92:L92"/>
    <mergeCell ref="M92:P92"/>
    <mergeCell ref="Q92:Y92"/>
    <mergeCell ref="Z92:AC92"/>
    <mergeCell ref="AD92:AG92"/>
    <mergeCell ref="AM92:AS92"/>
    <mergeCell ref="AU92:AX92"/>
    <mergeCell ref="AZ92:BC92"/>
    <mergeCell ref="D93:L93"/>
    <mergeCell ref="M93:P93"/>
    <mergeCell ref="Q93:Y93"/>
    <mergeCell ref="Z93:AC93"/>
    <mergeCell ref="AD93:AG93"/>
    <mergeCell ref="AM93:AS93"/>
    <mergeCell ref="AU93:AX93"/>
    <mergeCell ref="AZ93:BC93"/>
    <mergeCell ref="Z90:AC90"/>
    <mergeCell ref="D70:L70"/>
    <mergeCell ref="M70:P70"/>
    <mergeCell ref="Q70:V70"/>
    <mergeCell ref="X70:Y70"/>
    <mergeCell ref="Z70:AC70"/>
    <mergeCell ref="AD70:AG70"/>
    <mergeCell ref="AN70:BC70"/>
    <mergeCell ref="D71:L71"/>
    <mergeCell ref="M71:P71"/>
    <mergeCell ref="Q71:V71"/>
    <mergeCell ref="X71:Y71"/>
    <mergeCell ref="Z71:AC71"/>
    <mergeCell ref="AD71:AG71"/>
    <mergeCell ref="AN71:BC71"/>
    <mergeCell ref="D72:L72"/>
    <mergeCell ref="M72:P72"/>
    <mergeCell ref="Q72:V72"/>
    <mergeCell ref="X72:Y72"/>
    <mergeCell ref="Z72:AC72"/>
    <mergeCell ref="AD72:AG72"/>
    <mergeCell ref="AN72:BC72"/>
    <mergeCell ref="D73:L73"/>
    <mergeCell ref="M73:P73"/>
    <mergeCell ref="Q73:V73"/>
    <mergeCell ref="X73:Y73"/>
    <mergeCell ref="Z73:AC73"/>
    <mergeCell ref="AD73:AG73"/>
    <mergeCell ref="AN73:BC73"/>
    <mergeCell ref="D74:L74"/>
    <mergeCell ref="M74:P74"/>
    <mergeCell ref="Q74:V74"/>
    <mergeCell ref="X74:Y74"/>
    <mergeCell ref="Z74:AC74"/>
    <mergeCell ref="AD74:AG74"/>
    <mergeCell ref="AN74:BC74"/>
    <mergeCell ref="D65:L65"/>
    <mergeCell ref="M65:P65"/>
    <mergeCell ref="Q65:V65"/>
    <mergeCell ref="X65:Y65"/>
    <mergeCell ref="Z65:AC65"/>
    <mergeCell ref="AD65:AG65"/>
    <mergeCell ref="AN65:BC65"/>
    <mergeCell ref="D66:L66"/>
    <mergeCell ref="M66:P66"/>
    <mergeCell ref="Q66:V66"/>
    <mergeCell ref="X66:Y66"/>
    <mergeCell ref="Z66:AC66"/>
    <mergeCell ref="AD66:AG66"/>
    <mergeCell ref="AN66:BC66"/>
    <mergeCell ref="D67:L67"/>
    <mergeCell ref="M67:P67"/>
    <mergeCell ref="Q67:V67"/>
    <mergeCell ref="X67:Y67"/>
    <mergeCell ref="Z67:AC67"/>
    <mergeCell ref="AD67:AG67"/>
    <mergeCell ref="AN67:BC67"/>
    <mergeCell ref="D68:L68"/>
    <mergeCell ref="M68:P68"/>
    <mergeCell ref="Q68:V68"/>
    <mergeCell ref="X68:Y68"/>
    <mergeCell ref="Z68:AC68"/>
    <mergeCell ref="AD68:AG68"/>
    <mergeCell ref="AN68:BC68"/>
    <mergeCell ref="D69:L69"/>
    <mergeCell ref="M69:P69"/>
    <mergeCell ref="Q69:V69"/>
    <mergeCell ref="X69:Y69"/>
    <mergeCell ref="Z69:AC69"/>
    <mergeCell ref="AD69:AG69"/>
    <mergeCell ref="AN69:BC69"/>
  </mergeCells>
  <phoneticPr fontId="6"/>
  <printOptions horizontalCentered="1"/>
  <pageMargins left="0.70866141732283472" right="0.70866141732283472" top="0.74803149606299213" bottom="0.74803149606299213" header="0.31496062992125984" footer="0.31496062992125984"/>
  <pageSetup paperSize="9" scale="57" orientation="landscape" r:id="rId1"/>
  <rowBreaks count="1" manualBreakCount="1">
    <brk id="123" min="1" max="5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I49"/>
  <sheetViews>
    <sheetView showZeros="0" view="pageBreakPreview" zoomScaleSheetLayoutView="100" workbookViewId="0">
      <selection activeCell="C17" sqref="C17:AG17"/>
    </sheetView>
  </sheetViews>
  <sheetFormatPr defaultColWidth="2.42578125" defaultRowHeight="18.75" customHeight="1"/>
  <cols>
    <col min="1" max="16384" width="2.42578125" style="23"/>
  </cols>
  <sheetData>
    <row r="1" spans="1:35" ht="18.75" customHeight="1">
      <c r="A1" s="825"/>
      <c r="B1" s="825"/>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522"/>
      <c r="AF1" s="522"/>
      <c r="AG1" s="522"/>
      <c r="AH1" s="522"/>
      <c r="AI1" s="83"/>
    </row>
    <row r="2" spans="1:35" ht="18.75" customHeight="1">
      <c r="A2" s="33"/>
      <c r="B2" s="33"/>
      <c r="C2" s="33"/>
      <c r="D2" s="33"/>
      <c r="E2" s="33"/>
      <c r="F2" s="33"/>
      <c r="G2" s="33"/>
      <c r="H2" s="33"/>
      <c r="I2" s="33"/>
      <c r="J2" s="33"/>
      <c r="K2" s="33"/>
      <c r="L2" s="33"/>
      <c r="M2" s="33"/>
      <c r="N2" s="33"/>
      <c r="O2" s="33"/>
      <c r="P2" s="33"/>
      <c r="Q2" s="33"/>
      <c r="R2" s="33"/>
      <c r="S2" s="33"/>
      <c r="T2" s="33"/>
      <c r="U2" s="33"/>
      <c r="V2" s="33"/>
      <c r="W2" s="33"/>
      <c r="X2" s="33"/>
      <c r="Y2" s="33"/>
      <c r="Z2" s="826"/>
      <c r="AA2" s="826"/>
      <c r="AB2" s="826"/>
      <c r="AC2" s="826"/>
      <c r="AD2" s="826"/>
      <c r="AE2" s="826"/>
      <c r="AF2" s="826"/>
      <c r="AG2" s="826"/>
      <c r="AH2" s="826"/>
      <c r="AI2" s="33"/>
    </row>
    <row r="3" spans="1:35" ht="18.75" customHeight="1">
      <c r="X3" s="9"/>
      <c r="Y3" s="9"/>
      <c r="Z3" s="827" t="s">
        <v>340</v>
      </c>
      <c r="AA3" s="827"/>
      <c r="AB3" s="827"/>
      <c r="AC3" s="827"/>
      <c r="AD3" s="827"/>
      <c r="AE3" s="827"/>
      <c r="AF3" s="827"/>
      <c r="AG3" s="827"/>
      <c r="AH3" s="827"/>
    </row>
    <row r="4" spans="1:35" ht="18.75" customHeight="1">
      <c r="X4" s="9"/>
      <c r="Y4" s="9"/>
      <c r="Z4" s="9"/>
      <c r="AA4" s="84"/>
      <c r="AB4" s="84"/>
      <c r="AC4" s="84"/>
      <c r="AD4" s="84"/>
      <c r="AE4" s="84"/>
      <c r="AF4" s="84"/>
      <c r="AG4" s="84"/>
      <c r="AH4" s="84"/>
    </row>
    <row r="5" spans="1:35" ht="18.75" customHeight="1">
      <c r="X5" s="9"/>
      <c r="Y5" s="9"/>
      <c r="Z5" s="9"/>
      <c r="AA5" s="9"/>
      <c r="AB5" s="9"/>
      <c r="AC5" s="9"/>
      <c r="AD5" s="9"/>
      <c r="AE5" s="9"/>
      <c r="AF5" s="9"/>
      <c r="AG5" s="9"/>
    </row>
    <row r="6" spans="1:35" ht="18.75" customHeight="1">
      <c r="A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row>
    <row r="7" spans="1:35" ht="18.75" customHeight="1">
      <c r="A7" s="42"/>
      <c r="C7" s="363" t="s">
        <v>341</v>
      </c>
      <c r="D7" s="363"/>
      <c r="E7" s="363"/>
      <c r="F7" s="363"/>
      <c r="G7" s="363"/>
      <c r="H7" s="363"/>
      <c r="I7" s="363"/>
      <c r="J7" s="363"/>
      <c r="K7" s="363"/>
      <c r="L7" s="363"/>
      <c r="M7" s="363"/>
      <c r="N7" s="363"/>
      <c r="O7" s="363"/>
      <c r="P7" s="363"/>
      <c r="Q7" s="363"/>
    </row>
    <row r="10" spans="1:35" ht="18.75" customHeight="1">
      <c r="A10" s="42"/>
    </row>
    <row r="11" spans="1:35" ht="18.75" customHeight="1">
      <c r="R11" s="363" t="s">
        <v>342</v>
      </c>
      <c r="S11" s="363"/>
      <c r="T11" s="363"/>
      <c r="U11" s="204">
        <f>交付申請兼実績報告書!U11</f>
        <v>0</v>
      </c>
      <c r="V11" s="204"/>
      <c r="W11" s="204"/>
      <c r="X11" s="204"/>
      <c r="Y11" s="204"/>
      <c r="Z11" s="204"/>
      <c r="AA11" s="204"/>
      <c r="AB11" s="204"/>
      <c r="AC11" s="204"/>
      <c r="AD11" s="204"/>
      <c r="AE11" s="204"/>
      <c r="AF11" s="204"/>
      <c r="AG11" s="204"/>
      <c r="AH11" s="204"/>
    </row>
    <row r="12" spans="1:35" ht="18.75" customHeight="1">
      <c r="A12" s="42"/>
      <c r="U12" s="529">
        <f>交付申請兼実績報告書!U12</f>
        <v>0</v>
      </c>
      <c r="V12" s="529"/>
      <c r="W12" s="529"/>
      <c r="X12" s="529"/>
      <c r="Y12" s="529"/>
      <c r="Z12" s="529"/>
      <c r="AA12" s="529"/>
      <c r="AB12" s="529"/>
      <c r="AC12" s="529"/>
      <c r="AD12" s="529"/>
      <c r="AE12" s="529"/>
      <c r="AF12" s="529"/>
      <c r="AG12" s="529"/>
      <c r="AH12" s="529"/>
    </row>
    <row r="13" spans="1:35" ht="18.75" customHeight="1">
      <c r="A13" s="42"/>
      <c r="U13" s="529"/>
      <c r="V13" s="529"/>
      <c r="W13" s="529"/>
      <c r="X13" s="529"/>
      <c r="Y13" s="529"/>
      <c r="Z13" s="529"/>
      <c r="AA13" s="529"/>
      <c r="AB13" s="529"/>
      <c r="AC13" s="529"/>
      <c r="AD13" s="529"/>
      <c r="AE13" s="529"/>
      <c r="AF13" s="529"/>
      <c r="AG13" s="529"/>
      <c r="AH13" s="529"/>
    </row>
    <row r="14" spans="1:35" ht="18.75" customHeight="1">
      <c r="A14" s="42"/>
      <c r="U14" s="204">
        <f>交付申請兼実績報告書!U14</f>
        <v>0</v>
      </c>
      <c r="V14" s="204"/>
      <c r="W14" s="204"/>
      <c r="X14" s="204"/>
      <c r="Y14" s="204"/>
      <c r="Z14" s="204"/>
      <c r="AA14" s="204"/>
      <c r="AB14" s="204"/>
      <c r="AC14" s="204"/>
      <c r="AD14" s="204"/>
      <c r="AE14" s="204"/>
      <c r="AF14" s="3"/>
      <c r="AG14" s="3"/>
      <c r="AH14" s="3"/>
    </row>
    <row r="15" spans="1:35" ht="18.75" customHeight="1">
      <c r="A15" s="42"/>
      <c r="U15" s="9"/>
      <c r="V15" s="9"/>
      <c r="W15" s="9"/>
      <c r="X15" s="9"/>
      <c r="Y15" s="9"/>
      <c r="Z15" s="9"/>
      <c r="AA15" s="9"/>
      <c r="AB15" s="9"/>
      <c r="AC15" s="9"/>
      <c r="AD15" s="9"/>
    </row>
    <row r="16" spans="1:35" ht="18.75" customHeight="1">
      <c r="A16" s="42"/>
      <c r="U16" s="9"/>
      <c r="V16" s="9"/>
      <c r="W16" s="9"/>
      <c r="X16" s="9"/>
      <c r="Y16" s="9"/>
      <c r="Z16" s="9"/>
      <c r="AA16" s="9"/>
      <c r="AB16" s="9"/>
      <c r="AC16" s="9"/>
      <c r="AD16" s="9"/>
    </row>
    <row r="17" spans="1:34" ht="18.75" customHeight="1">
      <c r="C17" s="828" t="s">
        <v>343</v>
      </c>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row>
    <row r="18" spans="1:34" ht="18.75" customHeight="1">
      <c r="A18" s="42"/>
    </row>
    <row r="19" spans="1:34" ht="18.75" customHeight="1">
      <c r="A19" s="42"/>
    </row>
    <row r="20" spans="1:34" ht="17.25" customHeight="1">
      <c r="A20" s="42"/>
      <c r="B20" s="832" t="s">
        <v>344</v>
      </c>
      <c r="C20" s="832"/>
      <c r="D20" s="832"/>
      <c r="E20" s="832"/>
      <c r="F20" s="832"/>
      <c r="G20" s="832"/>
      <c r="H20" s="832"/>
      <c r="I20" s="832"/>
      <c r="J20" s="832"/>
      <c r="K20" s="832"/>
      <c r="L20" s="832"/>
      <c r="M20" s="832"/>
      <c r="N20" s="832"/>
      <c r="O20" s="832"/>
      <c r="P20" s="832"/>
      <c r="Q20" s="832"/>
      <c r="R20" s="832"/>
      <c r="S20" s="832"/>
      <c r="T20" s="832"/>
      <c r="U20" s="832"/>
      <c r="V20" s="832"/>
      <c r="W20" s="832"/>
      <c r="X20" s="832"/>
      <c r="Y20" s="832"/>
      <c r="Z20" s="832"/>
      <c r="AA20" s="832"/>
      <c r="AB20" s="832"/>
      <c r="AC20" s="832"/>
      <c r="AD20" s="832"/>
      <c r="AE20" s="832"/>
      <c r="AF20" s="832"/>
      <c r="AG20" s="832"/>
      <c r="AH20" s="832"/>
    </row>
    <row r="21" spans="1:34" ht="17.25" customHeight="1">
      <c r="B21" s="832"/>
      <c r="C21" s="832"/>
      <c r="D21" s="832"/>
      <c r="E21" s="832"/>
      <c r="F21" s="832"/>
      <c r="G21" s="832"/>
      <c r="H21" s="832"/>
      <c r="I21" s="832"/>
      <c r="J21" s="832"/>
      <c r="K21" s="832"/>
      <c r="L21" s="832"/>
      <c r="M21" s="832"/>
      <c r="N21" s="832"/>
      <c r="O21" s="832"/>
      <c r="P21" s="832"/>
      <c r="Q21" s="832"/>
      <c r="R21" s="832"/>
      <c r="S21" s="832"/>
      <c r="T21" s="832"/>
      <c r="U21" s="832"/>
      <c r="V21" s="832"/>
      <c r="W21" s="832"/>
      <c r="X21" s="832"/>
      <c r="Y21" s="832"/>
      <c r="Z21" s="832"/>
      <c r="AA21" s="832"/>
      <c r="AB21" s="832"/>
      <c r="AC21" s="832"/>
      <c r="AD21" s="832"/>
      <c r="AE21" s="832"/>
      <c r="AF21" s="832"/>
      <c r="AG21" s="832"/>
      <c r="AH21" s="832"/>
    </row>
    <row r="22" spans="1:34" ht="18.75" customHeight="1">
      <c r="B22" s="832"/>
      <c r="C22" s="832"/>
      <c r="D22" s="832"/>
      <c r="E22" s="832"/>
      <c r="F22" s="832"/>
      <c r="G22" s="832"/>
      <c r="H22" s="832"/>
      <c r="I22" s="832"/>
      <c r="J22" s="832"/>
      <c r="K22" s="832"/>
      <c r="L22" s="832"/>
      <c r="M22" s="832"/>
      <c r="N22" s="832"/>
      <c r="O22" s="832"/>
      <c r="P22" s="832"/>
      <c r="Q22" s="832"/>
      <c r="R22" s="832"/>
      <c r="S22" s="832"/>
      <c r="T22" s="832"/>
      <c r="U22" s="832"/>
      <c r="V22" s="832"/>
      <c r="W22" s="832"/>
      <c r="X22" s="832"/>
      <c r="Y22" s="832"/>
      <c r="Z22" s="832"/>
      <c r="AA22" s="832"/>
      <c r="AB22" s="832"/>
      <c r="AC22" s="832"/>
      <c r="AD22" s="832"/>
      <c r="AE22" s="832"/>
      <c r="AF22" s="832"/>
      <c r="AG22" s="832"/>
      <c r="AH22" s="832"/>
    </row>
    <row r="23" spans="1:34" ht="18.75" customHeight="1">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4" ht="18.75" customHeight="1">
      <c r="C24" s="130" t="s">
        <v>345</v>
      </c>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row>
    <row r="25" spans="1:34" ht="18.75" customHeight="1">
      <c r="A25" s="42"/>
    </row>
    <row r="26" spans="1:34" ht="18.75" customHeight="1">
      <c r="C26" s="177" t="s">
        <v>346</v>
      </c>
      <c r="D26" s="177"/>
      <c r="E26" s="177"/>
      <c r="F26" s="177"/>
      <c r="G26" s="177"/>
      <c r="H26" s="177"/>
      <c r="I26" s="177"/>
      <c r="J26" s="177"/>
      <c r="K26" s="177"/>
      <c r="L26" s="177"/>
      <c r="M26" s="1"/>
      <c r="N26" s="533" t="s">
        <v>253</v>
      </c>
      <c r="O26" s="533"/>
      <c r="P26" s="533"/>
      <c r="Q26" s="829">
        <f>別紙!Z117</f>
        <v>0</v>
      </c>
      <c r="R26" s="829"/>
      <c r="S26" s="829"/>
      <c r="T26" s="829"/>
      <c r="U26" s="829"/>
      <c r="V26" s="829"/>
      <c r="W26" s="829"/>
      <c r="X26" s="829"/>
      <c r="Y26" s="86"/>
      <c r="Z26" s="86"/>
      <c r="AA26" s="86"/>
      <c r="AB26" s="86"/>
      <c r="AC26" s="86"/>
      <c r="AD26" s="86"/>
      <c r="AE26" s="86"/>
      <c r="AF26" s="86"/>
      <c r="AG26" s="86"/>
      <c r="AH26" s="1"/>
    </row>
    <row r="27" spans="1:34" ht="18.75" customHeight="1">
      <c r="C27" s="15"/>
      <c r="D27" s="15"/>
      <c r="E27" s="15"/>
      <c r="F27" s="15"/>
      <c r="G27" s="15"/>
      <c r="H27" s="15"/>
      <c r="I27" s="15"/>
      <c r="J27" s="15"/>
      <c r="K27" s="15"/>
      <c r="L27" s="15"/>
      <c r="M27" s="1"/>
      <c r="N27" s="8"/>
      <c r="O27" s="830"/>
      <c r="P27" s="831"/>
      <c r="Q27" s="831"/>
      <c r="R27" s="831"/>
      <c r="S27" s="831"/>
      <c r="T27" s="831"/>
      <c r="U27" s="831"/>
      <c r="V27" s="831"/>
      <c r="W27" s="831"/>
      <c r="X27" s="831"/>
      <c r="Y27" s="831"/>
      <c r="Z27" s="831"/>
      <c r="AA27" s="831"/>
      <c r="AB27" s="831"/>
      <c r="AC27" s="831"/>
      <c r="AD27" s="831"/>
      <c r="AE27" s="831"/>
      <c r="AF27" s="831"/>
      <c r="AG27" s="831"/>
      <c r="AH27" s="1"/>
    </row>
    <row r="28" spans="1:34" ht="18.75" customHeight="1">
      <c r="C28" s="15"/>
      <c r="D28" s="15"/>
      <c r="E28" s="15"/>
      <c r="F28" s="15"/>
      <c r="G28" s="15"/>
      <c r="H28" s="15"/>
      <c r="I28" s="15"/>
      <c r="J28" s="15"/>
      <c r="K28" s="15"/>
      <c r="L28" s="15"/>
      <c r="M28" s="1"/>
      <c r="N28" s="369" t="s">
        <v>7</v>
      </c>
      <c r="O28" s="369"/>
      <c r="P28" s="369"/>
      <c r="Q28" s="204">
        <f>入力シート!AG4</f>
        <v>0</v>
      </c>
      <c r="R28" s="204"/>
      <c r="S28" s="204"/>
      <c r="T28" s="204"/>
      <c r="U28" s="204"/>
      <c r="V28" s="204"/>
      <c r="W28" s="204"/>
      <c r="X28" s="204"/>
      <c r="Y28" s="204"/>
      <c r="Z28" s="204"/>
      <c r="AA28" s="204"/>
      <c r="AB28" s="204"/>
      <c r="AC28" s="204"/>
      <c r="AD28" s="204"/>
      <c r="AE28" s="204"/>
      <c r="AF28" s="204"/>
      <c r="AG28" s="204"/>
      <c r="AH28" s="1"/>
    </row>
    <row r="29" spans="1:34" ht="18.75" customHeight="1">
      <c r="C29" s="177" t="s">
        <v>347</v>
      </c>
      <c r="D29" s="177"/>
      <c r="E29" s="177"/>
      <c r="F29" s="177"/>
      <c r="G29" s="177"/>
      <c r="H29" s="177"/>
      <c r="I29" s="177"/>
      <c r="J29" s="177"/>
      <c r="K29" s="177"/>
      <c r="L29" s="177"/>
      <c r="M29" s="1"/>
      <c r="N29" s="369" t="s">
        <v>348</v>
      </c>
      <c r="O29" s="369"/>
      <c r="P29" s="369"/>
      <c r="Q29" s="204">
        <f>入力シート!AG3</f>
        <v>0</v>
      </c>
      <c r="R29" s="204"/>
      <c r="S29" s="204"/>
      <c r="T29" s="204"/>
      <c r="U29" s="204"/>
      <c r="V29" s="204"/>
      <c r="W29" s="204"/>
      <c r="X29" s="204"/>
      <c r="Y29" s="204"/>
      <c r="Z29" s="204"/>
      <c r="AA29" s="204"/>
      <c r="AB29" s="204"/>
      <c r="AC29" s="204"/>
      <c r="AD29" s="204"/>
      <c r="AE29" s="204"/>
      <c r="AF29" s="204"/>
      <c r="AG29" s="204"/>
      <c r="AH29" s="1"/>
    </row>
    <row r="30" spans="1:34" ht="18.75" customHeight="1">
      <c r="C30" s="15"/>
      <c r="D30" s="15"/>
      <c r="E30" s="15"/>
      <c r="F30" s="15"/>
      <c r="G30" s="15"/>
      <c r="H30" s="15"/>
      <c r="I30" s="15"/>
      <c r="J30" s="15"/>
      <c r="K30" s="15"/>
      <c r="L30" s="15"/>
      <c r="M30" s="1"/>
      <c r="N30" s="8"/>
      <c r="O30" s="8"/>
      <c r="P30" s="8"/>
      <c r="Q30" s="8"/>
      <c r="R30" s="8"/>
      <c r="S30" s="8"/>
      <c r="T30" s="8"/>
      <c r="U30" s="8"/>
      <c r="V30" s="8"/>
      <c r="W30" s="8"/>
      <c r="X30" s="8"/>
      <c r="Y30" s="8"/>
      <c r="Z30" s="8"/>
      <c r="AA30" s="8"/>
      <c r="AB30" s="8"/>
      <c r="AC30" s="8"/>
      <c r="AD30" s="8"/>
      <c r="AE30" s="8"/>
      <c r="AF30" s="8"/>
      <c r="AG30" s="8"/>
      <c r="AH30" s="1"/>
    </row>
    <row r="31" spans="1:34" ht="18.75" customHeight="1">
      <c r="C31" s="1"/>
      <c r="D31" s="1"/>
      <c r="E31" s="1"/>
      <c r="F31" s="1"/>
      <c r="G31" s="1"/>
      <c r="H31" s="1"/>
      <c r="I31" s="1"/>
      <c r="J31" s="1"/>
      <c r="K31" s="1"/>
      <c r="L31" s="1"/>
      <c r="M31" s="1"/>
      <c r="N31" s="369" t="s">
        <v>7</v>
      </c>
      <c r="O31" s="369"/>
      <c r="P31" s="369"/>
      <c r="Q31" s="204">
        <f>入力シート!AG6</f>
        <v>0</v>
      </c>
      <c r="R31" s="204"/>
      <c r="S31" s="204"/>
      <c r="T31" s="204"/>
      <c r="U31" s="204"/>
      <c r="V31" s="204"/>
      <c r="W31" s="204"/>
      <c r="X31" s="204"/>
      <c r="Y31" s="204"/>
      <c r="Z31" s="204"/>
      <c r="AA31" s="204"/>
      <c r="AB31" s="204"/>
      <c r="AC31" s="204"/>
      <c r="AD31" s="204"/>
      <c r="AE31" s="204"/>
      <c r="AF31" s="204"/>
      <c r="AG31" s="204"/>
      <c r="AH31" s="1"/>
    </row>
    <row r="32" spans="1:34" ht="18.75" customHeight="1">
      <c r="C32" s="177" t="s">
        <v>349</v>
      </c>
      <c r="D32" s="177"/>
      <c r="E32" s="177"/>
      <c r="F32" s="177"/>
      <c r="G32" s="177"/>
      <c r="H32" s="177"/>
      <c r="I32" s="177"/>
      <c r="J32" s="177"/>
      <c r="K32" s="177"/>
      <c r="L32" s="177"/>
      <c r="M32" s="1"/>
      <c r="N32" s="369" t="s">
        <v>350</v>
      </c>
      <c r="O32" s="369"/>
      <c r="P32" s="369"/>
      <c r="Q32" s="204">
        <f>入力シート!AG5</f>
        <v>0</v>
      </c>
      <c r="R32" s="204"/>
      <c r="S32" s="204"/>
      <c r="T32" s="204"/>
      <c r="U32" s="204"/>
      <c r="V32" s="204"/>
      <c r="W32" s="204"/>
      <c r="X32" s="204"/>
      <c r="Y32" s="204"/>
      <c r="Z32" s="204"/>
      <c r="AA32" s="204"/>
      <c r="AB32" s="204"/>
      <c r="AC32" s="204"/>
      <c r="AD32" s="204"/>
      <c r="AE32" s="204"/>
      <c r="AF32" s="204"/>
      <c r="AG32" s="204"/>
      <c r="AH32" s="1"/>
    </row>
    <row r="33" spans="1:34" ht="18.75" customHeight="1">
      <c r="C33" s="8"/>
      <c r="D33" s="8"/>
      <c r="E33" s="8"/>
      <c r="F33" s="8"/>
      <c r="G33" s="8"/>
      <c r="H33" s="8"/>
      <c r="I33" s="8"/>
      <c r="J33" s="8"/>
      <c r="K33" s="8"/>
      <c r="L33" s="8"/>
      <c r="M33" s="1"/>
      <c r="N33" s="8"/>
      <c r="O33" s="8"/>
      <c r="P33" s="8"/>
      <c r="Q33" s="8"/>
      <c r="R33" s="8"/>
      <c r="S33" s="8"/>
      <c r="T33" s="8"/>
      <c r="U33" s="8"/>
      <c r="V33" s="8"/>
      <c r="W33" s="8"/>
      <c r="X33" s="8"/>
      <c r="Y33" s="8"/>
      <c r="Z33" s="8"/>
      <c r="AA33" s="8"/>
      <c r="AB33" s="8"/>
      <c r="AC33" s="8"/>
      <c r="AD33" s="8"/>
      <c r="AE33" s="8"/>
      <c r="AF33" s="8"/>
      <c r="AG33" s="8"/>
      <c r="AH33" s="1"/>
    </row>
    <row r="34" spans="1:34" ht="18.75" customHeight="1">
      <c r="C34" s="177" t="s">
        <v>351</v>
      </c>
      <c r="D34" s="177"/>
      <c r="E34" s="177"/>
      <c r="F34" s="177"/>
      <c r="G34" s="177"/>
      <c r="H34" s="177"/>
      <c r="I34" s="177"/>
      <c r="J34" s="177"/>
      <c r="K34" s="177"/>
      <c r="L34" s="177"/>
      <c r="M34" s="177"/>
      <c r="N34" s="177"/>
      <c r="O34" s="177"/>
      <c r="P34" s="177"/>
      <c r="Q34" s="177"/>
      <c r="R34" s="177">
        <f>入力シート!AG7</f>
        <v>0</v>
      </c>
      <c r="S34" s="177"/>
      <c r="T34" s="177"/>
      <c r="U34" s="177"/>
      <c r="V34" s="177"/>
      <c r="W34" s="177"/>
      <c r="X34" s="177"/>
      <c r="Y34" s="177"/>
      <c r="Z34" s="177">
        <f>入力シート!AG8</f>
        <v>0</v>
      </c>
      <c r="AA34" s="177"/>
      <c r="AB34" s="177"/>
      <c r="AC34" s="177"/>
      <c r="AD34" s="177"/>
      <c r="AE34" s="177"/>
      <c r="AF34" s="177"/>
      <c r="AG34" s="177"/>
      <c r="AH34" s="177"/>
    </row>
    <row r="35" spans="1:34" ht="18.75" customHeight="1">
      <c r="C35" s="15"/>
      <c r="D35" s="15"/>
      <c r="E35" s="15"/>
      <c r="F35" s="15"/>
      <c r="G35" s="15"/>
      <c r="H35" s="15"/>
      <c r="I35" s="15"/>
      <c r="J35" s="15"/>
      <c r="K35" s="15"/>
      <c r="L35" s="15"/>
      <c r="M35" s="15"/>
      <c r="N35" s="15"/>
      <c r="O35" s="15"/>
      <c r="P35" s="15"/>
      <c r="Q35" s="8"/>
      <c r="R35" s="1"/>
      <c r="S35" s="1"/>
      <c r="T35" s="1"/>
      <c r="U35" s="1"/>
      <c r="V35" s="1"/>
      <c r="W35" s="1"/>
      <c r="X35" s="1"/>
      <c r="Y35" s="1"/>
      <c r="Z35" s="1"/>
      <c r="AA35" s="1"/>
      <c r="AB35" s="1"/>
      <c r="AC35" s="1"/>
      <c r="AD35" s="1"/>
      <c r="AE35" s="1"/>
      <c r="AF35" s="1"/>
      <c r="AG35" s="1"/>
      <c r="AH35" s="1"/>
    </row>
    <row r="36" spans="1:34" ht="18.75" customHeight="1">
      <c r="C36" s="177" t="s">
        <v>352</v>
      </c>
      <c r="D36" s="177"/>
      <c r="E36" s="177"/>
      <c r="F36" s="177"/>
      <c r="G36" s="177"/>
      <c r="H36" s="177"/>
      <c r="I36" s="177"/>
      <c r="J36" s="177"/>
      <c r="K36" s="177"/>
      <c r="L36" s="177"/>
      <c r="M36" s="1"/>
      <c r="N36" s="1"/>
      <c r="O36" s="1"/>
      <c r="P36" s="1"/>
      <c r="Q36" s="369">
        <f>入力シート!AG9</f>
        <v>0</v>
      </c>
      <c r="R36" s="369"/>
      <c r="S36" s="369"/>
      <c r="T36" s="369"/>
      <c r="U36" s="369"/>
      <c r="V36" s="1"/>
      <c r="W36" s="1"/>
      <c r="X36" s="1"/>
      <c r="Y36" s="1"/>
      <c r="Z36" s="1"/>
      <c r="AA36" s="1"/>
      <c r="AB36" s="1"/>
      <c r="AC36" s="1"/>
      <c r="AD36" s="1"/>
      <c r="AE36" s="1"/>
      <c r="AF36" s="1"/>
      <c r="AG36" s="1"/>
      <c r="AH36" s="1"/>
    </row>
    <row r="37" spans="1:34" ht="18.75" customHeight="1">
      <c r="C37" s="8"/>
      <c r="D37" s="8"/>
      <c r="E37" s="8"/>
      <c r="F37" s="8"/>
      <c r="G37" s="8"/>
      <c r="H37" s="8"/>
      <c r="I37" s="8"/>
      <c r="J37" s="8"/>
      <c r="K37" s="8"/>
      <c r="L37" s="8"/>
      <c r="M37" s="1"/>
      <c r="N37" s="1"/>
      <c r="O37" s="1"/>
      <c r="P37" s="1"/>
      <c r="Q37" s="8"/>
      <c r="R37" s="8"/>
      <c r="S37" s="8"/>
      <c r="T37" s="8"/>
      <c r="U37" s="8"/>
      <c r="V37" s="1"/>
      <c r="W37" s="1"/>
      <c r="X37" s="1"/>
      <c r="Y37" s="1"/>
      <c r="Z37" s="1"/>
      <c r="AA37" s="1"/>
      <c r="AB37" s="1"/>
      <c r="AC37" s="1"/>
      <c r="AD37" s="1"/>
      <c r="AE37" s="1"/>
      <c r="AF37" s="1"/>
      <c r="AG37" s="1"/>
      <c r="AH37" s="1"/>
    </row>
    <row r="38" spans="1:34" ht="18.75" customHeight="1">
      <c r="C38" s="177" t="s">
        <v>353</v>
      </c>
      <c r="D38" s="177"/>
      <c r="E38" s="177"/>
      <c r="F38" s="177"/>
      <c r="G38" s="177"/>
      <c r="H38" s="177"/>
      <c r="I38" s="177"/>
      <c r="J38" s="177"/>
      <c r="K38" s="177"/>
      <c r="L38" s="177"/>
      <c r="M38" s="1"/>
      <c r="N38" s="1"/>
      <c r="O38" s="1"/>
      <c r="P38" s="1"/>
      <c r="Q38" s="177">
        <f>入力シート!AG10</f>
        <v>0</v>
      </c>
      <c r="R38" s="177"/>
      <c r="S38" s="177"/>
      <c r="T38" s="177"/>
      <c r="U38" s="177"/>
      <c r="V38" s="177"/>
      <c r="W38" s="177"/>
      <c r="X38" s="177"/>
      <c r="Y38" s="177"/>
      <c r="Z38" s="177"/>
      <c r="AA38" s="177"/>
      <c r="AB38" s="1"/>
      <c r="AC38" s="1"/>
      <c r="AD38" s="1"/>
      <c r="AE38" s="1"/>
      <c r="AF38" s="1"/>
      <c r="AG38" s="1"/>
      <c r="AH38" s="1"/>
    </row>
    <row r="39" spans="1:34" ht="18.75" customHeight="1">
      <c r="A39" s="4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8.75" customHeight="1">
      <c r="A40" s="42"/>
      <c r="C40" s="1"/>
      <c r="D40" s="1"/>
      <c r="E40" s="1"/>
      <c r="F40" s="1"/>
      <c r="G40" s="1"/>
      <c r="H40" s="1"/>
      <c r="I40" s="1"/>
      <c r="J40" s="1"/>
      <c r="K40" s="1"/>
      <c r="L40" s="836" t="s">
        <v>354</v>
      </c>
      <c r="M40" s="836"/>
      <c r="N40" s="836"/>
      <c r="O40" s="836"/>
      <c r="P40" s="836"/>
      <c r="Q40" s="833">
        <f>入力シート!G216</f>
        <v>0</v>
      </c>
      <c r="R40" s="833"/>
      <c r="S40" s="833"/>
      <c r="T40" s="833"/>
      <c r="U40" s="833"/>
      <c r="V40" s="833"/>
      <c r="W40" s="833"/>
      <c r="X40" s="833" t="s">
        <v>203</v>
      </c>
      <c r="Y40" s="833"/>
      <c r="Z40" s="833"/>
      <c r="AA40" s="833"/>
      <c r="AB40" s="833">
        <f>入力シート!R216</f>
        <v>0</v>
      </c>
      <c r="AC40" s="833"/>
      <c r="AD40" s="833"/>
      <c r="AE40" s="833"/>
      <c r="AF40" s="833"/>
      <c r="AG40" s="833"/>
      <c r="AH40" s="833"/>
    </row>
    <row r="41" spans="1:34" ht="18.75" customHeight="1">
      <c r="A41" s="42"/>
      <c r="C41" s="1"/>
      <c r="D41" s="1"/>
      <c r="E41" s="1"/>
      <c r="F41" s="1"/>
      <c r="G41" s="1"/>
      <c r="H41" s="1"/>
      <c r="I41" s="1"/>
      <c r="J41" s="1"/>
      <c r="K41" s="1"/>
      <c r="L41" s="1"/>
      <c r="M41" s="834" t="s">
        <v>205</v>
      </c>
      <c r="N41" s="834"/>
      <c r="O41" s="834"/>
      <c r="P41" s="834"/>
      <c r="Q41" s="835">
        <f>入力シート!G217</f>
        <v>0</v>
      </c>
      <c r="R41" s="835"/>
      <c r="S41" s="835"/>
      <c r="T41" s="835"/>
      <c r="U41" s="835"/>
      <c r="V41" s="835"/>
      <c r="W41" s="835"/>
      <c r="X41" s="833" t="s">
        <v>203</v>
      </c>
      <c r="Y41" s="833"/>
      <c r="Z41" s="833"/>
      <c r="AA41" s="833"/>
      <c r="AB41" s="835">
        <f>入力シート!R217</f>
        <v>0</v>
      </c>
      <c r="AC41" s="835"/>
      <c r="AD41" s="835"/>
      <c r="AE41" s="835"/>
      <c r="AF41" s="835"/>
      <c r="AG41" s="835"/>
      <c r="AH41" s="835"/>
    </row>
    <row r="42" spans="1:34" ht="18.75" customHeight="1">
      <c r="A42" s="4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87"/>
    </row>
    <row r="43" spans="1:34" ht="18.75" customHeight="1">
      <c r="A43" s="4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87"/>
    </row>
    <row r="44" spans="1:34" ht="18.75" customHeight="1">
      <c r="A44" s="4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87"/>
    </row>
    <row r="45" spans="1:34" ht="18.75" customHeight="1">
      <c r="A45" s="4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87"/>
    </row>
    <row r="46" spans="1:34" ht="18.75" customHeight="1">
      <c r="A46" s="4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4" ht="18.75" customHeight="1">
      <c r="A47" s="4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4" ht="18.75" customHeight="1">
      <c r="A48" s="42"/>
    </row>
    <row r="49" spans="3:33" ht="18.75" customHeight="1">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sheetData>
  <sheetProtection sheet="1" selectLockedCells="1" selectUnlockedCells="1"/>
  <mergeCells count="41">
    <mergeCell ref="B20:AH22"/>
    <mergeCell ref="AB40:AH40"/>
    <mergeCell ref="M41:P41"/>
    <mergeCell ref="Q41:W41"/>
    <mergeCell ref="X41:AA41"/>
    <mergeCell ref="AB41:AH41"/>
    <mergeCell ref="C38:L38"/>
    <mergeCell ref="Q38:AA38"/>
    <mergeCell ref="L40:P40"/>
    <mergeCell ref="Q40:W40"/>
    <mergeCell ref="X40:AA40"/>
    <mergeCell ref="C34:Q34"/>
    <mergeCell ref="R34:Y34"/>
    <mergeCell ref="Z34:AH34"/>
    <mergeCell ref="C36:L36"/>
    <mergeCell ref="Q36:U36"/>
    <mergeCell ref="N31:P31"/>
    <mergeCell ref="Q31:AG31"/>
    <mergeCell ref="C32:L32"/>
    <mergeCell ref="N32:P32"/>
    <mergeCell ref="Q32:AG32"/>
    <mergeCell ref="N28:P28"/>
    <mergeCell ref="Q28:AG28"/>
    <mergeCell ref="C29:L29"/>
    <mergeCell ref="N29:P29"/>
    <mergeCell ref="Q29:AG29"/>
    <mergeCell ref="C24:AG24"/>
    <mergeCell ref="C26:L26"/>
    <mergeCell ref="N26:P26"/>
    <mergeCell ref="Q26:X26"/>
    <mergeCell ref="O27:AG27"/>
    <mergeCell ref="R11:T11"/>
    <mergeCell ref="U11:AH11"/>
    <mergeCell ref="U14:AE14"/>
    <mergeCell ref="C17:AG17"/>
    <mergeCell ref="U12:AH13"/>
    <mergeCell ref="A1:AD1"/>
    <mergeCell ref="AE1:AH1"/>
    <mergeCell ref="Z2:AH2"/>
    <mergeCell ref="Z3:AH3"/>
    <mergeCell ref="C7:Q7"/>
  </mergeCells>
  <phoneticPr fontId="4"/>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Q68"/>
  <sheetViews>
    <sheetView showZeros="0" view="pageBreakPreview" zoomScale="90" zoomScaleNormal="90" zoomScaleSheetLayoutView="90" workbookViewId="0">
      <selection activeCell="AP6" sqref="AP6"/>
    </sheetView>
  </sheetViews>
  <sheetFormatPr defaultColWidth="2.42578125" defaultRowHeight="18.75"/>
  <cols>
    <col min="1" max="1" width="4" style="23" bestFit="1" customWidth="1"/>
    <col min="2" max="35" width="2.42578125" style="23"/>
    <col min="36" max="39" width="2.7109375" style="23" customWidth="1"/>
    <col min="40" max="16384" width="2.42578125" style="23"/>
  </cols>
  <sheetData>
    <row r="1" spans="1:43">
      <c r="B1" s="825" t="s">
        <v>355</v>
      </c>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row>
    <row r="2" spans="1:43">
      <c r="B2" s="825" t="s">
        <v>356</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row>
    <row r="6" spans="1:43" ht="22.5" customHeight="1">
      <c r="B6" s="828" t="s">
        <v>357</v>
      </c>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c r="AE6" s="828"/>
      <c r="AF6" s="828"/>
      <c r="AG6" s="828"/>
      <c r="AH6" s="828"/>
      <c r="AI6" s="828"/>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358</v>
      </c>
      <c r="B10" s="9"/>
      <c r="C10" s="23" t="s">
        <v>359</v>
      </c>
      <c r="AJ10" s="130" t="s">
        <v>360</v>
      </c>
      <c r="AK10" s="130"/>
      <c r="AL10" s="130"/>
      <c r="AM10" s="130"/>
      <c r="AN10" s="130" t="s">
        <v>111</v>
      </c>
      <c r="AO10" s="130"/>
      <c r="AP10" s="130"/>
      <c r="AQ10" s="130"/>
    </row>
    <row r="11" spans="1:43" ht="13.5" customHeight="1">
      <c r="A11" s="23">
        <v>1</v>
      </c>
      <c r="D11" s="88" t="str">
        <f>IF(E11="","","①")</f>
        <v/>
      </c>
      <c r="E11" s="837" t="str">
        <f>IF(VLOOKUP(A11,入力シート!$B$57:$L$66,3,FALSE)="","",VLOOKUP(A11,入力シート!$B$57:$L$66,3,FALSE))</f>
        <v/>
      </c>
      <c r="F11" s="837"/>
      <c r="G11" s="837"/>
      <c r="H11" s="837"/>
      <c r="I11" s="837"/>
      <c r="J11" s="837"/>
      <c r="K11" s="837"/>
      <c r="L11" s="837"/>
      <c r="M11" s="837"/>
      <c r="N11" s="837"/>
      <c r="O11" s="837"/>
      <c r="P11" s="837"/>
      <c r="Q11" s="838" t="str">
        <f t="shared" ref="Q11:Q12" si="0">IF(OR(E11=0,E11=""),"","型番：")</f>
        <v/>
      </c>
      <c r="R11" s="838"/>
      <c r="S11" s="838"/>
      <c r="T11" s="839">
        <f>IF(ISNA(VLOOKUP(A11,入力シート!$B$57:$V$66,17,FALSE)),"",VLOOKUP(A11,入力シート!$B$57:$V$66,17,FALSE))</f>
        <v>0</v>
      </c>
      <c r="U11" s="839"/>
      <c r="V11" s="839"/>
      <c r="W11" s="839"/>
      <c r="X11" s="839"/>
      <c r="Y11" s="840" t="str">
        <f>IF(ISNA(VLOOKUP(A11,入力シート!$B$57:$BF$66,56,FALSE)),"",VLOOKUP(A11,入力シート!$B$57:$BF$66,56,FALSE))</f>
        <v/>
      </c>
      <c r="Z11" s="840"/>
      <c r="AA11" s="840"/>
      <c r="AB11" s="840"/>
      <c r="AC11" s="840"/>
      <c r="AD11" s="840"/>
      <c r="AE11" s="840"/>
      <c r="AF11" s="840"/>
      <c r="AG11" s="841"/>
      <c r="AH11" s="841"/>
      <c r="AI11" s="841"/>
      <c r="AJ11" s="842" t="str">
        <f>IF(ISNA(VLOOKUP(A11,入力シート!$B$57:$BD$66,41,FALSE)),"",VLOOKUP(A11,入力シート!$B$57:$BD$66,41,FALSE))</f>
        <v/>
      </c>
      <c r="AK11" s="842"/>
      <c r="AL11" s="842"/>
      <c r="AM11" s="842"/>
      <c r="AN11" s="842" t="str">
        <f>IF(ISNA(VLOOKUP(A11,入力シート!$B$57:$BD$66,35,FALSE)),"",VLOOKUP(A11,入力シート!$B$57:$BD$66,35,FALSE))</f>
        <v/>
      </c>
      <c r="AO11" s="842"/>
      <c r="AP11" s="842"/>
      <c r="AQ11" s="842"/>
    </row>
    <row r="12" spans="1:43" ht="13.5" customHeight="1">
      <c r="A12" s="23">
        <v>2</v>
      </c>
      <c r="D12" s="88" t="str">
        <f>IF(E12="","","②")</f>
        <v/>
      </c>
      <c r="E12" s="837" t="str">
        <f>IF(VLOOKUP(A12,入力シート!$B$57:$L$66,3,FALSE)="","",VLOOKUP(A12,入力シート!$B$57:$L$66,3,FALSE))</f>
        <v/>
      </c>
      <c r="F12" s="837"/>
      <c r="G12" s="837"/>
      <c r="H12" s="837"/>
      <c r="I12" s="837"/>
      <c r="J12" s="837"/>
      <c r="K12" s="837"/>
      <c r="L12" s="837"/>
      <c r="M12" s="837"/>
      <c r="N12" s="837"/>
      <c r="O12" s="837"/>
      <c r="P12" s="837"/>
      <c r="Q12" s="838" t="str">
        <f t="shared" si="0"/>
        <v/>
      </c>
      <c r="R12" s="838"/>
      <c r="S12" s="838"/>
      <c r="T12" s="839">
        <f>IF(ISNA(VLOOKUP(A12,入力シート!$B$57:$V$66,17,FALSE)),"",VLOOKUP(A12,入力シート!$B$57:$V$66,17,FALSE))</f>
        <v>0</v>
      </c>
      <c r="U12" s="839"/>
      <c r="V12" s="839"/>
      <c r="W12" s="839"/>
      <c r="X12" s="839"/>
      <c r="Y12" s="840" t="str">
        <f>IF(ISNA(VLOOKUP(A12,入力シート!$B$57:$BF$66,56,FALSE)),"",VLOOKUP(A12,入力シート!$B$57:$BF$66,56,FALSE))</f>
        <v/>
      </c>
      <c r="Z12" s="840"/>
      <c r="AA12" s="840"/>
      <c r="AB12" s="840"/>
      <c r="AC12" s="840"/>
      <c r="AD12" s="840"/>
      <c r="AE12" s="840"/>
      <c r="AF12" s="840"/>
      <c r="AG12" s="841"/>
      <c r="AH12" s="841"/>
      <c r="AI12" s="841"/>
      <c r="AJ12" s="842" t="str">
        <f>IF(ISNA(VLOOKUP(A12,入力シート!$B$57:$BD$66,41,FALSE)),"",VLOOKUP(A12,入力シート!$B$57:$BD$66,41,FALSE))</f>
        <v/>
      </c>
      <c r="AK12" s="842"/>
      <c r="AL12" s="842"/>
      <c r="AM12" s="842"/>
      <c r="AN12" s="842" t="str">
        <f>IF(ISNA(VLOOKUP(A12,入力シート!$B$57:$BD$66,35,FALSE)),"",VLOOKUP(A12,入力シート!$B$57:$BD$66,35,FALSE))</f>
        <v/>
      </c>
      <c r="AO12" s="842"/>
      <c r="AP12" s="842"/>
      <c r="AQ12" s="842"/>
    </row>
    <row r="13" spans="1:43" ht="13.5" customHeight="1">
      <c r="A13" s="23">
        <v>3</v>
      </c>
      <c r="D13" s="88" t="str">
        <f>IF(E13="","","③")</f>
        <v/>
      </c>
      <c r="E13" s="837" t="str">
        <f>IF(VLOOKUP(A13,入力シート!$B$57:$L$66,3,FALSE)="","",VLOOKUP(A13,入力シート!$B$57:$L$66,3,FALSE))</f>
        <v/>
      </c>
      <c r="F13" s="837"/>
      <c r="G13" s="837"/>
      <c r="H13" s="837"/>
      <c r="I13" s="837"/>
      <c r="J13" s="837"/>
      <c r="K13" s="837"/>
      <c r="L13" s="837"/>
      <c r="M13" s="837"/>
      <c r="N13" s="837"/>
      <c r="O13" s="837"/>
      <c r="P13" s="837"/>
      <c r="Q13" s="838" t="str">
        <f t="shared" ref="Q13:Q17" si="1">IF(OR(E13=0,E13=""),"","型番：")</f>
        <v/>
      </c>
      <c r="R13" s="838"/>
      <c r="S13" s="838"/>
      <c r="T13" s="839">
        <f>IF(ISNA(VLOOKUP(A13,入力シート!$B$57:$V$66,17,FALSE)),"",VLOOKUP(A13,入力シート!$B$57:$V$66,17,FALSE))</f>
        <v>0</v>
      </c>
      <c r="U13" s="839"/>
      <c r="V13" s="839"/>
      <c r="W13" s="839"/>
      <c r="X13" s="839"/>
      <c r="Y13" s="840" t="str">
        <f>IF(ISNA(VLOOKUP(A13,入力シート!$B$57:$BF$66,56,FALSE)),"",VLOOKUP(A13,入力シート!$B$57:$BF$66,56,FALSE))</f>
        <v/>
      </c>
      <c r="Z13" s="840"/>
      <c r="AA13" s="840"/>
      <c r="AB13" s="840"/>
      <c r="AC13" s="840"/>
      <c r="AD13" s="840"/>
      <c r="AE13" s="840"/>
      <c r="AF13" s="840"/>
      <c r="AG13" s="841"/>
      <c r="AH13" s="841"/>
      <c r="AI13" s="841"/>
      <c r="AJ13" s="842" t="str">
        <f>IF(ISNA(VLOOKUP(A13,入力シート!$B$57:$BD$66,41,FALSE)),"",VLOOKUP(A13,入力シート!$B$57:$BD$66,41,FALSE))</f>
        <v/>
      </c>
      <c r="AK13" s="842"/>
      <c r="AL13" s="842"/>
      <c r="AM13" s="842"/>
      <c r="AN13" s="842" t="str">
        <f>IF(ISNA(VLOOKUP(A13,入力シート!$B$57:$BD$66,35,FALSE)),"",VLOOKUP(A13,入力シート!$B$57:$BD$66,35,FALSE))</f>
        <v/>
      </c>
      <c r="AO13" s="842"/>
      <c r="AP13" s="842"/>
      <c r="AQ13" s="842"/>
    </row>
    <row r="14" spans="1:43" ht="13.5" customHeight="1">
      <c r="A14" s="23">
        <v>4</v>
      </c>
      <c r="D14" s="88" t="str">
        <f>IF(E14="","","④")</f>
        <v/>
      </c>
      <c r="E14" s="837" t="str">
        <f>IF(VLOOKUP(A14,入力シート!$B$57:$L$66,3,FALSE)="","",VLOOKUP(A14,入力シート!$B$57:$L$66,3,FALSE))</f>
        <v/>
      </c>
      <c r="F14" s="837"/>
      <c r="G14" s="837"/>
      <c r="H14" s="837"/>
      <c r="I14" s="837"/>
      <c r="J14" s="837"/>
      <c r="K14" s="837"/>
      <c r="L14" s="837"/>
      <c r="M14" s="837"/>
      <c r="N14" s="837"/>
      <c r="O14" s="837"/>
      <c r="P14" s="837"/>
      <c r="Q14" s="838" t="str">
        <f t="shared" si="1"/>
        <v/>
      </c>
      <c r="R14" s="838"/>
      <c r="S14" s="838"/>
      <c r="T14" s="839">
        <f>IF(ISNA(VLOOKUP(A14,入力シート!$B$57:$V$66,17,FALSE)),"",VLOOKUP(A14,入力シート!$B$57:$V$66,17,FALSE))</f>
        <v>0</v>
      </c>
      <c r="U14" s="839"/>
      <c r="V14" s="839"/>
      <c r="W14" s="839"/>
      <c r="X14" s="839"/>
      <c r="Y14" s="840" t="str">
        <f>IF(ISNA(VLOOKUP(A14,入力シート!$B$57:$BF$66,56,FALSE)),"",VLOOKUP(A14,入力シート!$B$57:$BF$66,56,FALSE))</f>
        <v/>
      </c>
      <c r="Z14" s="840"/>
      <c r="AA14" s="840"/>
      <c r="AB14" s="840"/>
      <c r="AC14" s="840"/>
      <c r="AD14" s="840"/>
      <c r="AE14" s="840"/>
      <c r="AF14" s="840"/>
      <c r="AG14" s="841"/>
      <c r="AH14" s="841"/>
      <c r="AI14" s="841"/>
      <c r="AJ14" s="842" t="str">
        <f>IF(ISNA(VLOOKUP(A14,入力シート!$B$57:$BD$66,41,FALSE)),"",VLOOKUP(A14,入力シート!$B$57:$BD$66,41,FALSE))</f>
        <v/>
      </c>
      <c r="AK14" s="842"/>
      <c r="AL14" s="842"/>
      <c r="AM14" s="842"/>
      <c r="AN14" s="842" t="str">
        <f>IF(ISNA(VLOOKUP(A14,入力シート!$B$57:$BD$66,35,FALSE)),"",VLOOKUP(A14,入力シート!$B$57:$BD$66,35,FALSE))</f>
        <v/>
      </c>
      <c r="AO14" s="842"/>
      <c r="AP14" s="842"/>
      <c r="AQ14" s="842"/>
    </row>
    <row r="15" spans="1:43" ht="13.5" customHeight="1">
      <c r="A15" s="23">
        <v>5</v>
      </c>
      <c r="D15" s="88" t="str">
        <f>IF(E15="","","⑤")</f>
        <v/>
      </c>
      <c r="E15" s="837" t="str">
        <f>IF(VLOOKUP(A15,入力シート!$B$57:$L$66,3,FALSE)="","",VLOOKUP(A15,入力シート!$B$57:$L$66,3,FALSE))</f>
        <v/>
      </c>
      <c r="F15" s="837"/>
      <c r="G15" s="837"/>
      <c r="H15" s="837"/>
      <c r="I15" s="837"/>
      <c r="J15" s="837"/>
      <c r="K15" s="837"/>
      <c r="L15" s="837"/>
      <c r="M15" s="837"/>
      <c r="N15" s="837"/>
      <c r="O15" s="837"/>
      <c r="P15" s="837"/>
      <c r="Q15" s="838" t="str">
        <f t="shared" si="1"/>
        <v/>
      </c>
      <c r="R15" s="838"/>
      <c r="S15" s="838"/>
      <c r="T15" s="839">
        <f>IF(ISNA(VLOOKUP(A15,入力シート!$B$57:$V$66,17,FALSE)),"",VLOOKUP(A15,入力シート!$B$57:$V$66,17,FALSE))</f>
        <v>0</v>
      </c>
      <c r="U15" s="839"/>
      <c r="V15" s="839"/>
      <c r="W15" s="839"/>
      <c r="X15" s="839"/>
      <c r="Y15" s="840" t="str">
        <f>IF(ISNA(VLOOKUP(A15,入力シート!$B$57:$BF$66,56,FALSE)),"",VLOOKUP(A15,入力シート!$B$57:$BF$66,56,FALSE))</f>
        <v/>
      </c>
      <c r="Z15" s="840"/>
      <c r="AA15" s="840"/>
      <c r="AB15" s="840"/>
      <c r="AC15" s="840"/>
      <c r="AD15" s="840"/>
      <c r="AE15" s="840"/>
      <c r="AF15" s="840"/>
      <c r="AG15" s="841"/>
      <c r="AH15" s="841"/>
      <c r="AI15" s="841"/>
      <c r="AJ15" s="842" t="str">
        <f>IF(ISNA(VLOOKUP(A15,入力シート!$B$57:$BD$66,41,FALSE)),"",VLOOKUP(A15,入力シート!$B$57:$BD$66,41,FALSE))</f>
        <v/>
      </c>
      <c r="AK15" s="842"/>
      <c r="AL15" s="842"/>
      <c r="AM15" s="842"/>
      <c r="AN15" s="842" t="str">
        <f>IF(ISNA(VLOOKUP(A15,入力シート!$B$57:$BD$66,35,FALSE)),"",VLOOKUP(A15,入力シート!$B$57:$BD$66,35,FALSE))</f>
        <v/>
      </c>
      <c r="AO15" s="842"/>
      <c r="AP15" s="842"/>
      <c r="AQ15" s="842"/>
    </row>
    <row r="16" spans="1:43" ht="13.5" customHeight="1">
      <c r="A16" s="23">
        <v>6</v>
      </c>
      <c r="D16" s="88" t="str">
        <f>IF(E16="","","⑥")</f>
        <v/>
      </c>
      <c r="E16" s="837" t="str">
        <f>IF(VLOOKUP(A16,入力シート!$B$57:$L$66,3,FALSE)="","",VLOOKUP(A16,入力シート!$B$57:$L$66,3,FALSE))</f>
        <v/>
      </c>
      <c r="F16" s="837"/>
      <c r="G16" s="837"/>
      <c r="H16" s="837"/>
      <c r="I16" s="837"/>
      <c r="J16" s="837"/>
      <c r="K16" s="837"/>
      <c r="L16" s="837"/>
      <c r="M16" s="837"/>
      <c r="N16" s="837"/>
      <c r="O16" s="837"/>
      <c r="P16" s="837"/>
      <c r="Q16" s="838" t="str">
        <f t="shared" si="1"/>
        <v/>
      </c>
      <c r="R16" s="838"/>
      <c r="S16" s="838"/>
      <c r="T16" s="839">
        <f>IF(ISNA(VLOOKUP(A16,入力シート!$B$57:$V$66,17,FALSE)),"",VLOOKUP(A16,入力シート!$B$57:$V$66,17,FALSE))</f>
        <v>0</v>
      </c>
      <c r="U16" s="839"/>
      <c r="V16" s="839"/>
      <c r="W16" s="839"/>
      <c r="X16" s="839"/>
      <c r="Y16" s="840" t="str">
        <f>IF(ISNA(VLOOKUP(A16,入力シート!$B$57:$BF$66,56,FALSE)),"",VLOOKUP(A16,入力シート!$B$57:$BF$66,56,FALSE))</f>
        <v/>
      </c>
      <c r="Z16" s="840"/>
      <c r="AA16" s="840"/>
      <c r="AB16" s="840"/>
      <c r="AC16" s="840"/>
      <c r="AD16" s="840"/>
      <c r="AE16" s="840"/>
      <c r="AF16" s="840"/>
      <c r="AG16" s="841"/>
      <c r="AH16" s="841"/>
      <c r="AI16" s="841"/>
      <c r="AJ16" s="842" t="str">
        <f>IF(ISNA(VLOOKUP(A16,入力シート!$B$57:$BD$66,41,FALSE)),"",VLOOKUP(A16,入力シート!$B$57:$BD$66,41,FALSE))</f>
        <v/>
      </c>
      <c r="AK16" s="842"/>
      <c r="AL16" s="842"/>
      <c r="AM16" s="842"/>
      <c r="AN16" s="842" t="str">
        <f>IF(ISNA(VLOOKUP(A16,入力シート!$B$57:$BD$66,35,FALSE)),"",VLOOKUP(A16,入力シート!$B$57:$BD$66,35,FALSE))</f>
        <v/>
      </c>
      <c r="AO16" s="842"/>
      <c r="AP16" s="842"/>
      <c r="AQ16" s="842"/>
    </row>
    <row r="17" spans="1:43" ht="13.5" customHeight="1">
      <c r="A17" s="23">
        <v>7</v>
      </c>
      <c r="D17" s="88" t="str">
        <f>IF(E17="","","⑦")</f>
        <v/>
      </c>
      <c r="E17" s="837" t="str">
        <f>IF(VLOOKUP(A17,入力シート!$B$57:$L$66,3,FALSE)="","",VLOOKUP(A17,入力シート!$B$57:$L$66,3,FALSE))</f>
        <v/>
      </c>
      <c r="F17" s="837"/>
      <c r="G17" s="837"/>
      <c r="H17" s="837"/>
      <c r="I17" s="837"/>
      <c r="J17" s="837"/>
      <c r="K17" s="837"/>
      <c r="L17" s="837"/>
      <c r="M17" s="837"/>
      <c r="N17" s="837"/>
      <c r="O17" s="837"/>
      <c r="P17" s="837"/>
      <c r="Q17" s="838" t="str">
        <f t="shared" si="1"/>
        <v/>
      </c>
      <c r="R17" s="838"/>
      <c r="S17" s="838"/>
      <c r="T17" s="839">
        <f>IF(ISNA(VLOOKUP(A17,入力シート!$B$57:$V$66,17,FALSE)),"",VLOOKUP(A17,入力シート!$B$57:$V$66,17,FALSE))</f>
        <v>0</v>
      </c>
      <c r="U17" s="839"/>
      <c r="V17" s="839"/>
      <c r="W17" s="839"/>
      <c r="X17" s="839"/>
      <c r="Y17" s="840" t="str">
        <f>IF(ISNA(VLOOKUP(A17,入力シート!$B$57:$BF$66,56,FALSE)),"",VLOOKUP(A17,入力シート!$B$57:$BF$66,56,FALSE))</f>
        <v/>
      </c>
      <c r="Z17" s="840"/>
      <c r="AA17" s="840"/>
      <c r="AB17" s="840"/>
      <c r="AC17" s="840"/>
      <c r="AD17" s="840"/>
      <c r="AE17" s="840"/>
      <c r="AF17" s="840"/>
      <c r="AG17" s="841"/>
      <c r="AH17" s="841"/>
      <c r="AI17" s="841"/>
      <c r="AJ17" s="842" t="str">
        <f>IF(ISNA(VLOOKUP(A17,入力シート!$B$57:$BD$66,41,FALSE)),"",VLOOKUP(A17,入力シート!$B$57:$BD$66,41,FALSE))</f>
        <v/>
      </c>
      <c r="AK17" s="842"/>
      <c r="AL17" s="842"/>
      <c r="AM17" s="842"/>
      <c r="AN17" s="842" t="str">
        <f>IF(ISNA(VLOOKUP(A17,入力シート!$B$57:$BD$66,35,FALSE)),"",VLOOKUP(A17,入力シート!$B$57:$BD$66,35,FALSE))</f>
        <v/>
      </c>
      <c r="AO17" s="842"/>
      <c r="AP17" s="842"/>
      <c r="AQ17" s="842"/>
    </row>
    <row r="18" spans="1:43" ht="13.5" customHeight="1">
      <c r="A18" s="23">
        <v>8</v>
      </c>
      <c r="D18" s="88" t="str">
        <f>IF(E18="","","⑧")</f>
        <v/>
      </c>
      <c r="E18" s="837" t="str">
        <f>IF(VLOOKUP(A18,入力シート!$B$57:$L$66,3,FALSE)="","",VLOOKUP(A18,入力シート!$B$57:$L$66,3,FALSE))</f>
        <v/>
      </c>
      <c r="F18" s="837"/>
      <c r="G18" s="837"/>
      <c r="H18" s="837"/>
      <c r="I18" s="837"/>
      <c r="J18" s="837"/>
      <c r="K18" s="837"/>
      <c r="L18" s="837"/>
      <c r="M18" s="837"/>
      <c r="N18" s="837"/>
      <c r="O18" s="837"/>
      <c r="P18" s="837"/>
      <c r="Q18" s="838" t="str">
        <f t="shared" ref="Q18:Q20" si="2">IF(OR(E18=0,E18=""),"","型番：")</f>
        <v/>
      </c>
      <c r="R18" s="838"/>
      <c r="S18" s="838"/>
      <c r="T18" s="839">
        <f>IF(ISNA(VLOOKUP(A18,入力シート!$B$57:$V$66,17,FALSE)),"",VLOOKUP(A18,入力シート!$B$57:$V$66,17,FALSE))</f>
        <v>0</v>
      </c>
      <c r="U18" s="839"/>
      <c r="V18" s="839"/>
      <c r="W18" s="839"/>
      <c r="X18" s="839"/>
      <c r="Y18" s="840" t="str">
        <f>IF(ISNA(VLOOKUP(A18,入力シート!$B$57:$BF$66,56,FALSE)),"",VLOOKUP(A18,入力シート!$B$57:$BF$66,56,FALSE))</f>
        <v/>
      </c>
      <c r="Z18" s="840"/>
      <c r="AA18" s="840"/>
      <c r="AB18" s="840"/>
      <c r="AC18" s="840"/>
      <c r="AD18" s="840"/>
      <c r="AE18" s="840"/>
      <c r="AF18" s="840"/>
      <c r="AG18" s="841"/>
      <c r="AH18" s="841"/>
      <c r="AI18" s="841"/>
      <c r="AJ18" s="842" t="str">
        <f>IF(ISNA(VLOOKUP(A18,入力シート!$B$57:$BD$66,41,FALSE)),"",VLOOKUP(A18,入力シート!$B$57:$BD$66,41,FALSE))</f>
        <v/>
      </c>
      <c r="AK18" s="842"/>
      <c r="AL18" s="842"/>
      <c r="AM18" s="842"/>
      <c r="AN18" s="842" t="str">
        <f>IF(ISNA(VLOOKUP(A18,入力シート!$B$57:$BD$66,35,FALSE)),"",VLOOKUP(A18,入力シート!$B$57:$BD$66,35,FALSE))</f>
        <v/>
      </c>
      <c r="AO18" s="842"/>
      <c r="AP18" s="842"/>
      <c r="AQ18" s="842"/>
    </row>
    <row r="19" spans="1:43" ht="13.5" customHeight="1">
      <c r="A19" s="23">
        <v>9</v>
      </c>
      <c r="D19" s="88" t="str">
        <f>IF(E19="","","⑨")</f>
        <v/>
      </c>
      <c r="E19" s="837" t="str">
        <f>IF(VLOOKUP(A19,入力シート!$B$57:$L$66,3,FALSE)="","",VLOOKUP(A19,入力シート!$B$57:$L$66,3,FALSE))</f>
        <v/>
      </c>
      <c r="F19" s="837"/>
      <c r="G19" s="837"/>
      <c r="H19" s="837"/>
      <c r="I19" s="837"/>
      <c r="J19" s="837"/>
      <c r="K19" s="837"/>
      <c r="L19" s="837"/>
      <c r="M19" s="837"/>
      <c r="N19" s="837"/>
      <c r="O19" s="837"/>
      <c r="P19" s="837"/>
      <c r="Q19" s="838" t="str">
        <f t="shared" si="2"/>
        <v/>
      </c>
      <c r="R19" s="838"/>
      <c r="S19" s="838"/>
      <c r="T19" s="839">
        <f>IF(ISNA(VLOOKUP(A19,入力シート!$B$57:$V$66,17,FALSE)),"",VLOOKUP(A19,入力シート!$B$57:$V$66,17,FALSE))</f>
        <v>0</v>
      </c>
      <c r="U19" s="839"/>
      <c r="V19" s="839"/>
      <c r="W19" s="839"/>
      <c r="X19" s="839"/>
      <c r="Y19" s="840" t="str">
        <f>IF(ISNA(VLOOKUP(A19,入力シート!$B$57:$BF$66,56,FALSE)),"",VLOOKUP(A19,入力シート!$B$57:$BF$66,56,FALSE))</f>
        <v/>
      </c>
      <c r="Z19" s="840"/>
      <c r="AA19" s="840"/>
      <c r="AB19" s="840"/>
      <c r="AC19" s="840"/>
      <c r="AD19" s="840"/>
      <c r="AE19" s="840"/>
      <c r="AF19" s="840"/>
      <c r="AG19" s="841"/>
      <c r="AH19" s="841"/>
      <c r="AI19" s="841"/>
      <c r="AJ19" s="842" t="str">
        <f>IF(ISNA(VLOOKUP(A19,入力シート!$B$57:$BD$66,41,FALSE)),"",VLOOKUP(A19,入力シート!$B$57:$BD$66,41,FALSE))</f>
        <v/>
      </c>
      <c r="AK19" s="842"/>
      <c r="AL19" s="842"/>
      <c r="AM19" s="842"/>
      <c r="AN19" s="842" t="str">
        <f>IF(ISNA(VLOOKUP(A19,入力シート!$B$57:$BD$66,35,FALSE)),"",VLOOKUP(A19,入力シート!$B$57:$BD$66,35,FALSE))</f>
        <v/>
      </c>
      <c r="AO19" s="842"/>
      <c r="AP19" s="842"/>
      <c r="AQ19" s="842"/>
    </row>
    <row r="20" spans="1:43" ht="13.5" customHeight="1">
      <c r="A20" s="23">
        <v>10</v>
      </c>
      <c r="D20" s="88" t="str">
        <f>IF(E20="","","⑩")</f>
        <v/>
      </c>
      <c r="E20" s="837" t="str">
        <f>IF(VLOOKUP(A20,入力シート!$B$57:$L$66,3,FALSE)="","",VLOOKUP(A20,入力シート!$B$57:$L$66,3,FALSE))</f>
        <v/>
      </c>
      <c r="F20" s="837"/>
      <c r="G20" s="837"/>
      <c r="H20" s="837"/>
      <c r="I20" s="837"/>
      <c r="J20" s="837"/>
      <c r="K20" s="837"/>
      <c r="L20" s="837"/>
      <c r="M20" s="837"/>
      <c r="N20" s="837"/>
      <c r="O20" s="837"/>
      <c r="P20" s="837"/>
      <c r="Q20" s="838" t="str">
        <f t="shared" si="2"/>
        <v/>
      </c>
      <c r="R20" s="838"/>
      <c r="S20" s="838"/>
      <c r="T20" s="839">
        <f>IF(ISNA(VLOOKUP(A20,入力シート!$B$57:$V$66,17,FALSE)),"",VLOOKUP(A20,入力シート!$B$57:$V$66,17,FALSE))</f>
        <v>0</v>
      </c>
      <c r="U20" s="839"/>
      <c r="V20" s="839"/>
      <c r="W20" s="839"/>
      <c r="X20" s="839"/>
      <c r="Y20" s="840" t="str">
        <f>IF(ISNA(VLOOKUP(A20,入力シート!$B$57:$BF$66,56,FALSE)),"",VLOOKUP(A20,入力シート!$B$57:$BF$66,56,FALSE))</f>
        <v/>
      </c>
      <c r="Z20" s="840"/>
      <c r="AA20" s="840"/>
      <c r="AB20" s="840"/>
      <c r="AC20" s="840"/>
      <c r="AD20" s="840"/>
      <c r="AE20" s="840"/>
      <c r="AF20" s="840"/>
      <c r="AG20" s="841"/>
      <c r="AH20" s="841"/>
      <c r="AI20" s="841"/>
      <c r="AJ20" s="842" t="str">
        <f>IF(ISNA(VLOOKUP(A20,入力シート!$B$57:$BD$66,41,FALSE)),"",VLOOKUP(A20,入力シート!$B$57:$BD$66,41,FALSE))</f>
        <v/>
      </c>
      <c r="AK20" s="842"/>
      <c r="AL20" s="842"/>
      <c r="AM20" s="842"/>
      <c r="AN20" s="842" t="str">
        <f>IF(ISNA(VLOOKUP(A20,入力シート!$B$57:$BD$66,35,FALSE)),"",VLOOKUP(A20,入力シート!$B$57:$BD$66,35,FALSE))</f>
        <v/>
      </c>
      <c r="AO20" s="842"/>
      <c r="AP20" s="842"/>
      <c r="AQ20" s="842"/>
    </row>
    <row r="21" spans="1:43">
      <c r="D21" s="88"/>
      <c r="E21" s="89"/>
      <c r="F21" s="89"/>
      <c r="G21" s="89"/>
      <c r="H21" s="89"/>
      <c r="I21" s="89"/>
      <c r="J21" s="89"/>
      <c r="K21" s="89"/>
      <c r="L21" s="89"/>
      <c r="M21" s="89"/>
      <c r="N21" s="89"/>
      <c r="O21" s="89"/>
      <c r="P21" s="89"/>
      <c r="Q21" s="89"/>
      <c r="R21" s="89"/>
      <c r="S21" s="89"/>
      <c r="T21" s="89"/>
      <c r="U21" s="89"/>
      <c r="AG21" s="841"/>
      <c r="AH21" s="841"/>
      <c r="AI21" s="841"/>
      <c r="AJ21" s="842"/>
      <c r="AK21" s="842"/>
      <c r="AL21" s="842"/>
      <c r="AM21" s="842"/>
      <c r="AN21" s="842"/>
      <c r="AO21" s="842"/>
      <c r="AP21" s="842"/>
      <c r="AQ21" s="842"/>
    </row>
    <row r="22" spans="1:43">
      <c r="C22" s="23" t="s">
        <v>361</v>
      </c>
    </row>
    <row r="23" spans="1:43">
      <c r="F23" s="842">
        <f>SUM(AJ11:AM20)</f>
        <v>0</v>
      </c>
      <c r="G23" s="842"/>
      <c r="H23" s="842"/>
      <c r="I23" s="842"/>
      <c r="J23" s="842"/>
      <c r="K23" s="842"/>
      <c r="L23" s="842"/>
      <c r="M23" s="842"/>
      <c r="N23" s="23" t="s">
        <v>254</v>
      </c>
      <c r="O23" s="130" t="s">
        <v>362</v>
      </c>
      <c r="P23" s="130"/>
      <c r="Q23" s="130"/>
      <c r="R23" s="130"/>
      <c r="S23" s="130"/>
      <c r="T23" s="130"/>
      <c r="U23" s="130"/>
      <c r="V23" s="843">
        <f>SUM(AN11:AQ20)</f>
        <v>0</v>
      </c>
      <c r="W23" s="843"/>
      <c r="X23" s="843"/>
      <c r="Y23" s="843"/>
      <c r="Z23" s="843"/>
      <c r="AA23" s="843"/>
      <c r="AD23" s="90"/>
      <c r="AE23" s="90"/>
    </row>
    <row r="24" spans="1:43">
      <c r="F24" s="91"/>
      <c r="G24" s="91"/>
      <c r="H24" s="91"/>
      <c r="I24" s="91"/>
      <c r="J24" s="91"/>
      <c r="K24" s="91"/>
      <c r="L24" s="91"/>
      <c r="M24" s="91"/>
      <c r="V24" s="842"/>
      <c r="W24" s="842"/>
      <c r="X24" s="842"/>
      <c r="Y24" s="842"/>
      <c r="Z24" s="842"/>
      <c r="AA24" s="842"/>
      <c r="AB24" s="91"/>
      <c r="AC24" s="91"/>
      <c r="AD24" s="90"/>
      <c r="AE24" s="90"/>
    </row>
    <row r="25" spans="1:43">
      <c r="C25" s="23" t="s">
        <v>363</v>
      </c>
    </row>
    <row r="26" spans="1:43">
      <c r="F26" s="844">
        <f>MAX(入力シート!AS57:AU66)</f>
        <v>0</v>
      </c>
      <c r="G26" s="844"/>
      <c r="H26" s="844"/>
      <c r="I26" s="844"/>
      <c r="J26" s="844"/>
      <c r="K26" s="844"/>
      <c r="L26" s="844"/>
      <c r="M26" s="844"/>
      <c r="N26" s="844"/>
    </row>
    <row r="28" spans="1:43">
      <c r="C28" s="23" t="s">
        <v>364</v>
      </c>
    </row>
    <row r="29" spans="1:43">
      <c r="D29" s="92" t="str">
        <f t="shared" ref="D29:D38" si="3">D11</f>
        <v/>
      </c>
      <c r="E29" s="93"/>
      <c r="F29" s="845" t="str">
        <f>IF(D29="","",入力シート!P222)</f>
        <v/>
      </c>
      <c r="G29" s="845"/>
      <c r="H29" s="845"/>
      <c r="I29" s="845"/>
      <c r="J29" s="845"/>
      <c r="K29" s="845"/>
      <c r="L29" s="845"/>
      <c r="M29" s="845"/>
      <c r="N29" s="845"/>
      <c r="O29" s="845"/>
      <c r="P29" s="845"/>
      <c r="Q29" s="845"/>
      <c r="R29" s="845"/>
      <c r="S29" s="845"/>
      <c r="T29" s="845"/>
      <c r="U29" s="845"/>
      <c r="V29" s="845"/>
      <c r="W29" s="845"/>
      <c r="X29" s="845"/>
      <c r="Y29" s="845"/>
      <c r="Z29" s="845"/>
      <c r="AA29" s="845"/>
      <c r="AB29" s="845"/>
      <c r="AC29" s="845"/>
      <c r="AD29" s="845"/>
      <c r="AE29" s="845"/>
      <c r="AF29" s="845"/>
      <c r="AG29" s="845"/>
      <c r="AH29" s="845"/>
      <c r="AI29" s="93"/>
    </row>
    <row r="30" spans="1:43">
      <c r="D30" s="92" t="str">
        <f t="shared" si="3"/>
        <v/>
      </c>
      <c r="E30" s="93"/>
      <c r="F30" s="845" t="str">
        <f>IF(D30="","",入力シート!P223)</f>
        <v/>
      </c>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93"/>
    </row>
    <row r="31" spans="1:43">
      <c r="D31" s="92" t="str">
        <f t="shared" si="3"/>
        <v/>
      </c>
      <c r="E31" s="93"/>
      <c r="F31" s="845" t="str">
        <f>IF(D31="","",入力シート!P224)</f>
        <v/>
      </c>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93"/>
    </row>
    <row r="32" spans="1:43">
      <c r="D32" s="92" t="str">
        <f t="shared" si="3"/>
        <v/>
      </c>
      <c r="E32" s="93"/>
      <c r="F32" s="845" t="str">
        <f>IF(D32="","",入力シート!P225)</f>
        <v/>
      </c>
      <c r="G32" s="845"/>
      <c r="H32" s="845"/>
      <c r="I32" s="845"/>
      <c r="J32" s="845"/>
      <c r="K32" s="845"/>
      <c r="L32" s="845"/>
      <c r="M32" s="845"/>
      <c r="N32" s="845"/>
      <c r="O32" s="845"/>
      <c r="P32" s="845"/>
      <c r="Q32" s="845"/>
      <c r="R32" s="845"/>
      <c r="S32" s="845"/>
      <c r="T32" s="845"/>
      <c r="U32" s="845"/>
      <c r="V32" s="845"/>
      <c r="W32" s="845"/>
      <c r="X32" s="845"/>
      <c r="Y32" s="845"/>
      <c r="Z32" s="845"/>
      <c r="AA32" s="845"/>
      <c r="AB32" s="845"/>
      <c r="AC32" s="845"/>
      <c r="AD32" s="845"/>
      <c r="AE32" s="845"/>
      <c r="AF32" s="845"/>
      <c r="AG32" s="845"/>
      <c r="AH32" s="845"/>
      <c r="AI32" s="93"/>
    </row>
    <row r="33" spans="3:35">
      <c r="D33" s="92" t="str">
        <f t="shared" si="3"/>
        <v/>
      </c>
      <c r="E33" s="93"/>
      <c r="F33" s="845" t="str">
        <f>IF(D33="","",入力シート!P226)</f>
        <v/>
      </c>
      <c r="G33" s="845"/>
      <c r="H33" s="845"/>
      <c r="I33" s="845"/>
      <c r="J33" s="845"/>
      <c r="K33" s="845"/>
      <c r="L33" s="845"/>
      <c r="M33" s="845"/>
      <c r="N33" s="845"/>
      <c r="O33" s="845"/>
      <c r="P33" s="845"/>
      <c r="Q33" s="845"/>
      <c r="R33" s="845"/>
      <c r="S33" s="845"/>
      <c r="T33" s="845"/>
      <c r="U33" s="845"/>
      <c r="V33" s="845"/>
      <c r="W33" s="845"/>
      <c r="X33" s="845"/>
      <c r="Y33" s="845"/>
      <c r="Z33" s="845"/>
      <c r="AA33" s="845"/>
      <c r="AB33" s="845"/>
      <c r="AC33" s="845"/>
      <c r="AD33" s="845"/>
      <c r="AE33" s="845"/>
      <c r="AF33" s="845"/>
      <c r="AG33" s="845"/>
      <c r="AH33" s="845"/>
    </row>
    <row r="34" spans="3:35">
      <c r="D34" s="92" t="str">
        <f t="shared" si="3"/>
        <v/>
      </c>
      <c r="E34" s="93"/>
      <c r="F34" s="845" t="str">
        <f>IF(D34="","",入力シート!P227)</f>
        <v/>
      </c>
      <c r="G34" s="845"/>
      <c r="H34" s="845"/>
      <c r="I34" s="845"/>
      <c r="J34" s="845"/>
      <c r="K34" s="845"/>
      <c r="L34" s="845"/>
      <c r="M34" s="845"/>
      <c r="N34" s="845"/>
      <c r="O34" s="845"/>
      <c r="P34" s="845"/>
      <c r="Q34" s="845"/>
      <c r="R34" s="845"/>
      <c r="S34" s="845"/>
      <c r="T34" s="845"/>
      <c r="U34" s="845"/>
      <c r="V34" s="845"/>
      <c r="W34" s="845"/>
      <c r="X34" s="845"/>
      <c r="Y34" s="845"/>
      <c r="Z34" s="845"/>
      <c r="AA34" s="845"/>
      <c r="AB34" s="845"/>
      <c r="AC34" s="845"/>
      <c r="AD34" s="845"/>
      <c r="AE34" s="845"/>
      <c r="AF34" s="845"/>
      <c r="AG34" s="845"/>
      <c r="AH34" s="845"/>
      <c r="AI34" s="93"/>
    </row>
    <row r="35" spans="3:35">
      <c r="D35" s="92" t="str">
        <f t="shared" si="3"/>
        <v/>
      </c>
      <c r="E35" s="93"/>
      <c r="F35" s="845" t="str">
        <f>IF(D35="","",入力シート!P228)</f>
        <v/>
      </c>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845"/>
      <c r="AG35" s="845"/>
      <c r="AH35" s="845"/>
      <c r="AI35" s="93"/>
    </row>
    <row r="36" spans="3:35">
      <c r="D36" s="92" t="str">
        <f t="shared" si="3"/>
        <v/>
      </c>
      <c r="E36" s="93"/>
      <c r="F36" s="845" t="str">
        <f>IF(D36="","",入力シート!P229)</f>
        <v/>
      </c>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5"/>
      <c r="AI36" s="93"/>
    </row>
    <row r="37" spans="3:35">
      <c r="D37" s="92" t="str">
        <f t="shared" si="3"/>
        <v/>
      </c>
      <c r="E37" s="93"/>
      <c r="F37" s="845" t="str">
        <f>IF(D37="","",入力シート!P230)</f>
        <v/>
      </c>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5"/>
      <c r="AI37" s="93"/>
    </row>
    <row r="38" spans="3:35">
      <c r="D38" s="92" t="str">
        <f t="shared" si="3"/>
        <v/>
      </c>
      <c r="E38" s="93"/>
      <c r="F38" s="845" t="str">
        <f>IF(D38="","",入力シート!P231)</f>
        <v/>
      </c>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5"/>
      <c r="AE38" s="845"/>
      <c r="AF38" s="845"/>
      <c r="AG38" s="845"/>
      <c r="AH38" s="845"/>
      <c r="AI38" s="93"/>
    </row>
    <row r="40" spans="3:35">
      <c r="C40" s="23" t="s">
        <v>365</v>
      </c>
    </row>
    <row r="41" spans="3:35">
      <c r="D41" s="92" t="str">
        <f t="shared" ref="D41:D50" si="4">D11</f>
        <v/>
      </c>
      <c r="E41" s="93"/>
      <c r="F41" s="845" t="str">
        <f>IF(D41="","",入力シート!Z222)</f>
        <v/>
      </c>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93"/>
    </row>
    <row r="42" spans="3:35">
      <c r="D42" s="92" t="str">
        <f t="shared" si="4"/>
        <v/>
      </c>
      <c r="E42" s="93"/>
      <c r="F42" s="845" t="str">
        <f>IF(D42="","",入力シート!Z223)</f>
        <v/>
      </c>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5"/>
      <c r="AG42" s="845"/>
      <c r="AH42" s="845"/>
      <c r="AI42" s="93"/>
    </row>
    <row r="43" spans="3:35">
      <c r="D43" s="92" t="str">
        <f t="shared" si="4"/>
        <v/>
      </c>
      <c r="E43" s="93"/>
      <c r="F43" s="845" t="str">
        <f>IF(D43="","",入力シート!Z224)</f>
        <v/>
      </c>
      <c r="G43" s="845"/>
      <c r="H43" s="845"/>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93"/>
    </row>
    <row r="44" spans="3:35">
      <c r="D44" s="92" t="str">
        <f t="shared" si="4"/>
        <v/>
      </c>
      <c r="E44" s="93"/>
      <c r="F44" s="845" t="str">
        <f>IF(D44="","",入力シート!Z225)</f>
        <v/>
      </c>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93"/>
    </row>
    <row r="45" spans="3:35">
      <c r="D45" s="92" t="str">
        <f t="shared" si="4"/>
        <v/>
      </c>
      <c r="E45" s="93"/>
      <c r="F45" s="845" t="str">
        <f>IF(D45="","",入力シート!Z226)</f>
        <v/>
      </c>
      <c r="G45" s="845"/>
      <c r="H45" s="845"/>
      <c r="I45" s="845"/>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row>
    <row r="46" spans="3:35">
      <c r="D46" s="92" t="str">
        <f t="shared" si="4"/>
        <v/>
      </c>
      <c r="E46" s="93"/>
      <c r="F46" s="845" t="str">
        <f>IF(D46="","",入力シート!Z227)</f>
        <v/>
      </c>
      <c r="G46" s="845"/>
      <c r="H46" s="845"/>
      <c r="I46" s="845"/>
      <c r="J46" s="845"/>
      <c r="K46" s="845"/>
      <c r="L46" s="845"/>
      <c r="M46" s="845"/>
      <c r="N46" s="845"/>
      <c r="O46" s="845"/>
      <c r="P46" s="845"/>
      <c r="Q46" s="845"/>
      <c r="R46" s="845"/>
      <c r="S46" s="845"/>
      <c r="T46" s="845"/>
      <c r="U46" s="845"/>
      <c r="V46" s="845"/>
      <c r="W46" s="845"/>
      <c r="X46" s="845"/>
      <c r="Y46" s="845"/>
      <c r="Z46" s="845"/>
      <c r="AA46" s="845"/>
      <c r="AB46" s="845"/>
      <c r="AC46" s="845"/>
      <c r="AD46" s="845"/>
      <c r="AE46" s="845"/>
      <c r="AF46" s="845"/>
      <c r="AG46" s="845"/>
      <c r="AH46" s="845"/>
      <c r="AI46" s="93"/>
    </row>
    <row r="47" spans="3:35">
      <c r="D47" s="92" t="str">
        <f t="shared" si="4"/>
        <v/>
      </c>
      <c r="E47" s="93"/>
      <c r="F47" s="845" t="str">
        <f>IF(D47="","",入力シート!Z228)</f>
        <v/>
      </c>
      <c r="G47" s="845"/>
      <c r="H47" s="845"/>
      <c r="I47" s="845"/>
      <c r="J47" s="845"/>
      <c r="K47" s="845"/>
      <c r="L47" s="845"/>
      <c r="M47" s="845"/>
      <c r="N47" s="845"/>
      <c r="O47" s="845"/>
      <c r="P47" s="845"/>
      <c r="Q47" s="845"/>
      <c r="R47" s="845"/>
      <c r="S47" s="845"/>
      <c r="T47" s="845"/>
      <c r="U47" s="845"/>
      <c r="V47" s="845"/>
      <c r="W47" s="845"/>
      <c r="X47" s="845"/>
      <c r="Y47" s="845"/>
      <c r="Z47" s="845"/>
      <c r="AA47" s="845"/>
      <c r="AB47" s="845"/>
      <c r="AC47" s="845"/>
      <c r="AD47" s="845"/>
      <c r="AE47" s="845"/>
      <c r="AF47" s="845"/>
      <c r="AG47" s="845"/>
      <c r="AH47" s="845"/>
      <c r="AI47" s="93"/>
    </row>
    <row r="48" spans="3:35">
      <c r="D48" s="92" t="str">
        <f t="shared" si="4"/>
        <v/>
      </c>
      <c r="E48" s="93"/>
      <c r="F48" s="845" t="str">
        <f>IF(D48="","",入力シート!Z229)</f>
        <v/>
      </c>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5"/>
      <c r="AI48" s="93"/>
    </row>
    <row r="49" spans="3:35">
      <c r="D49" s="92" t="str">
        <f t="shared" si="4"/>
        <v/>
      </c>
      <c r="E49" s="93"/>
      <c r="F49" s="845" t="str">
        <f>IF(D49="","",入力シート!Z230)</f>
        <v/>
      </c>
      <c r="G49" s="845"/>
      <c r="H49" s="845"/>
      <c r="I49" s="845"/>
      <c r="J49" s="845"/>
      <c r="K49" s="845"/>
      <c r="L49" s="845"/>
      <c r="M49" s="845"/>
      <c r="N49" s="845"/>
      <c r="O49" s="845"/>
      <c r="P49" s="845"/>
      <c r="Q49" s="845"/>
      <c r="R49" s="845"/>
      <c r="S49" s="845"/>
      <c r="T49" s="845"/>
      <c r="U49" s="845"/>
      <c r="V49" s="845"/>
      <c r="W49" s="845"/>
      <c r="X49" s="845"/>
      <c r="Y49" s="845"/>
      <c r="Z49" s="845"/>
      <c r="AA49" s="845"/>
      <c r="AB49" s="845"/>
      <c r="AC49" s="845"/>
      <c r="AD49" s="845"/>
      <c r="AE49" s="845"/>
      <c r="AF49" s="845"/>
      <c r="AG49" s="845"/>
      <c r="AH49" s="845"/>
      <c r="AI49" s="93"/>
    </row>
    <row r="50" spans="3:35">
      <c r="D50" s="92" t="str">
        <f t="shared" si="4"/>
        <v/>
      </c>
      <c r="E50" s="93"/>
      <c r="F50" s="845" t="str">
        <f>IF(D50="","",入力シート!Z231)</f>
        <v/>
      </c>
      <c r="G50" s="845"/>
      <c r="H50" s="845"/>
      <c r="I50" s="845"/>
      <c r="J50" s="845"/>
      <c r="K50" s="845"/>
      <c r="L50" s="845"/>
      <c r="M50" s="845"/>
      <c r="N50" s="845"/>
      <c r="O50" s="845"/>
      <c r="P50" s="845"/>
      <c r="Q50" s="845"/>
      <c r="R50" s="845"/>
      <c r="S50" s="845"/>
      <c r="T50" s="845"/>
      <c r="U50" s="845"/>
      <c r="V50" s="845"/>
      <c r="W50" s="845"/>
      <c r="X50" s="845"/>
      <c r="Y50" s="845"/>
      <c r="Z50" s="845"/>
      <c r="AA50" s="845"/>
      <c r="AB50" s="845"/>
      <c r="AC50" s="845"/>
      <c r="AD50" s="845"/>
      <c r="AE50" s="845"/>
      <c r="AF50" s="845"/>
      <c r="AG50" s="845"/>
      <c r="AH50" s="845"/>
      <c r="AI50" s="93"/>
    </row>
    <row r="52" spans="3:35">
      <c r="C52" s="23" t="s">
        <v>366</v>
      </c>
    </row>
    <row r="53" spans="3:35">
      <c r="F53" s="846" t="s">
        <v>367</v>
      </c>
      <c r="G53" s="846"/>
      <c r="H53" s="846"/>
      <c r="I53" s="846"/>
      <c r="J53" s="846"/>
      <c r="K53" s="846"/>
      <c r="L53" s="846"/>
      <c r="M53" s="846"/>
    </row>
    <row r="54" spans="3:35">
      <c r="F54" s="94"/>
      <c r="G54" s="94"/>
      <c r="H54" s="94"/>
      <c r="I54" s="94"/>
      <c r="J54" s="94"/>
      <c r="K54" s="94"/>
      <c r="L54" s="94"/>
      <c r="M54" s="94"/>
    </row>
    <row r="56" spans="3:35">
      <c r="D56" s="363" t="s">
        <v>368</v>
      </c>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row>
    <row r="57" spans="3:35">
      <c r="D57" s="847">
        <f>入力シート!F233</f>
        <v>0</v>
      </c>
      <c r="E57" s="847"/>
      <c r="F57" s="847"/>
      <c r="G57" s="847"/>
      <c r="H57" s="847"/>
      <c r="I57" s="847"/>
      <c r="J57" s="847"/>
      <c r="K57" s="847"/>
      <c r="L57" s="130" t="s">
        <v>369</v>
      </c>
      <c r="M57" s="130"/>
      <c r="N57" s="130"/>
      <c r="O57" s="130"/>
    </row>
    <row r="58" spans="3:35">
      <c r="E58" s="846" t="s">
        <v>370</v>
      </c>
      <c r="F58" s="846"/>
      <c r="G58" s="846"/>
      <c r="H58" s="846"/>
      <c r="I58" s="846"/>
      <c r="J58" s="846"/>
      <c r="K58" s="93"/>
      <c r="L58" s="93"/>
    </row>
    <row r="59" spans="3:35">
      <c r="F59" s="522" t="s">
        <v>371</v>
      </c>
      <c r="G59" s="522"/>
      <c r="H59" s="522"/>
      <c r="I59" s="522"/>
      <c r="J59" s="130">
        <f>入力シート!F234</f>
        <v>0</v>
      </c>
      <c r="K59" s="130"/>
      <c r="L59" s="130"/>
      <c r="M59" s="130"/>
      <c r="N59" s="130"/>
      <c r="O59" s="130"/>
      <c r="P59" s="130"/>
      <c r="Q59" s="9"/>
      <c r="R59" s="9"/>
      <c r="S59" s="9"/>
      <c r="T59" s="522" t="s">
        <v>372</v>
      </c>
      <c r="U59" s="522"/>
      <c r="V59" s="522"/>
      <c r="W59" s="522"/>
      <c r="X59" s="130">
        <f>入力シート!Q234</f>
        <v>0</v>
      </c>
      <c r="Y59" s="130"/>
      <c r="Z59" s="130"/>
      <c r="AA59" s="130"/>
      <c r="AB59" s="130"/>
      <c r="AC59" s="130"/>
      <c r="AD59" s="130"/>
      <c r="AE59" s="130"/>
      <c r="AF59" s="95"/>
      <c r="AG59" s="9"/>
      <c r="AH59" s="9"/>
    </row>
    <row r="60" spans="3:35">
      <c r="F60" s="85"/>
      <c r="G60" s="85"/>
      <c r="H60" s="85"/>
      <c r="I60" s="85"/>
      <c r="T60" s="85"/>
      <c r="U60" s="85"/>
      <c r="V60" s="85"/>
      <c r="W60" s="85"/>
      <c r="AF60" s="12"/>
    </row>
    <row r="61" spans="3:35">
      <c r="F61" s="522" t="s">
        <v>371</v>
      </c>
      <c r="G61" s="522"/>
      <c r="H61" s="522"/>
      <c r="I61" s="522"/>
      <c r="J61" s="130">
        <f>入力シート!F235</f>
        <v>0</v>
      </c>
      <c r="K61" s="130"/>
      <c r="L61" s="130"/>
      <c r="M61" s="130"/>
      <c r="N61" s="130"/>
      <c r="O61" s="130"/>
      <c r="P61" s="130"/>
      <c r="Q61" s="9"/>
      <c r="R61" s="9"/>
      <c r="S61" s="9"/>
      <c r="T61" s="522" t="s">
        <v>372</v>
      </c>
      <c r="U61" s="522"/>
      <c r="V61" s="522"/>
      <c r="W61" s="522"/>
      <c r="X61" s="130">
        <f>入力シート!Q235</f>
        <v>0</v>
      </c>
      <c r="Y61" s="130"/>
      <c r="Z61" s="130"/>
      <c r="AA61" s="130"/>
      <c r="AB61" s="130"/>
      <c r="AC61" s="130"/>
      <c r="AD61" s="130"/>
      <c r="AE61" s="130"/>
      <c r="AF61" s="95"/>
      <c r="AG61" s="9"/>
      <c r="AH61" s="9"/>
    </row>
    <row r="62" spans="3:35">
      <c r="F62" s="85"/>
      <c r="G62" s="85"/>
      <c r="H62" s="85"/>
      <c r="I62" s="85"/>
      <c r="J62" s="9"/>
      <c r="K62" s="9"/>
      <c r="L62" s="9"/>
      <c r="M62" s="9"/>
      <c r="N62" s="9"/>
      <c r="O62" s="9"/>
      <c r="P62" s="9"/>
      <c r="Q62" s="9"/>
      <c r="R62" s="9"/>
      <c r="S62" s="9"/>
      <c r="T62" s="85"/>
      <c r="U62" s="85"/>
      <c r="V62" s="85"/>
      <c r="W62" s="85"/>
      <c r="X62" s="9"/>
      <c r="Y62" s="9"/>
      <c r="Z62" s="9"/>
      <c r="AA62" s="9"/>
      <c r="AB62" s="9"/>
      <c r="AC62" s="9"/>
      <c r="AD62" s="9"/>
      <c r="AE62" s="9"/>
      <c r="AF62" s="9"/>
      <c r="AG62" s="9"/>
      <c r="AH62" s="9"/>
    </row>
    <row r="63" spans="3:35">
      <c r="F63" s="85"/>
      <c r="G63" s="85"/>
      <c r="H63" s="85"/>
      <c r="I63" s="85"/>
      <c r="J63" s="9"/>
      <c r="K63" s="9"/>
      <c r="L63" s="9"/>
      <c r="M63" s="9"/>
      <c r="N63" s="9"/>
      <c r="O63" s="9"/>
      <c r="P63" s="9"/>
      <c r="Q63" s="9"/>
      <c r="R63" s="9"/>
      <c r="S63" s="9"/>
      <c r="T63" s="85"/>
      <c r="U63" s="85"/>
      <c r="V63" s="85"/>
      <c r="W63" s="85"/>
      <c r="X63" s="9"/>
      <c r="Y63" s="9"/>
      <c r="Z63" s="9"/>
      <c r="AA63" s="9"/>
      <c r="AB63" s="9"/>
      <c r="AC63" s="9"/>
      <c r="AD63" s="9"/>
      <c r="AE63" s="9"/>
      <c r="AF63" s="9"/>
      <c r="AG63" s="9"/>
      <c r="AH63" s="9"/>
    </row>
    <row r="64" spans="3:35">
      <c r="F64" s="85"/>
      <c r="G64" s="85"/>
      <c r="H64" s="85"/>
      <c r="I64" s="85"/>
      <c r="J64" s="9"/>
      <c r="K64" s="9"/>
      <c r="L64" s="9"/>
      <c r="M64" s="9"/>
      <c r="N64" s="9"/>
      <c r="O64" s="9"/>
      <c r="P64" s="9"/>
      <c r="Q64" s="9"/>
      <c r="R64" s="9"/>
      <c r="S64" s="9"/>
      <c r="T64" s="85"/>
      <c r="U64" s="85"/>
      <c r="V64" s="85"/>
      <c r="W64" s="85"/>
      <c r="X64" s="9"/>
      <c r="Y64" s="9"/>
      <c r="Z64" s="9"/>
      <c r="AA64" s="9"/>
      <c r="AB64" s="9"/>
      <c r="AC64" s="9"/>
      <c r="AD64" s="9"/>
      <c r="AE64" s="9"/>
      <c r="AF64" s="9"/>
      <c r="AG64" s="9"/>
      <c r="AH64" s="9"/>
    </row>
    <row r="65" spans="2:35">
      <c r="F65" s="85"/>
      <c r="G65" s="85"/>
      <c r="H65" s="85"/>
      <c r="I65" s="85"/>
      <c r="J65" s="9"/>
      <c r="K65" s="9"/>
      <c r="L65" s="9"/>
      <c r="M65" s="9"/>
      <c r="N65" s="9"/>
      <c r="O65" s="9"/>
      <c r="P65" s="9"/>
      <c r="Q65" s="9"/>
      <c r="R65" s="9"/>
      <c r="S65" s="9"/>
      <c r="T65" s="85"/>
      <c r="U65" s="85"/>
      <c r="V65" s="85"/>
      <c r="W65" s="85"/>
      <c r="X65" s="9"/>
      <c r="Y65" s="9"/>
      <c r="Z65" s="9"/>
      <c r="AA65" s="9"/>
      <c r="AB65" s="9"/>
      <c r="AC65" s="9"/>
      <c r="AD65" s="9"/>
      <c r="AE65" s="9"/>
      <c r="AF65" s="9"/>
      <c r="AG65" s="9"/>
      <c r="AH65" s="9"/>
    </row>
    <row r="66" spans="2:35">
      <c r="B66" s="848" t="s">
        <v>373</v>
      </c>
      <c r="C66" s="848"/>
      <c r="D66" s="849" t="s">
        <v>374</v>
      </c>
      <c r="E66" s="849"/>
      <c r="F66" s="849"/>
      <c r="G66" s="849"/>
      <c r="H66" s="849"/>
      <c r="I66" s="849"/>
      <c r="J66" s="849"/>
      <c r="K66" s="849"/>
      <c r="L66" s="849"/>
      <c r="M66" s="849"/>
      <c r="N66" s="849"/>
      <c r="O66" s="849"/>
      <c r="P66" s="849"/>
      <c r="Q66" s="849"/>
      <c r="R66" s="849"/>
      <c r="S66" s="849"/>
      <c r="T66" s="849"/>
      <c r="U66" s="849"/>
      <c r="V66" s="849"/>
      <c r="W66" s="849"/>
      <c r="X66" s="849"/>
      <c r="Y66" s="849"/>
      <c r="Z66" s="849"/>
      <c r="AA66" s="849"/>
      <c r="AB66" s="849"/>
      <c r="AC66" s="849"/>
      <c r="AD66" s="849"/>
      <c r="AE66" s="849"/>
      <c r="AF66" s="849"/>
      <c r="AG66" s="849"/>
      <c r="AH66" s="849"/>
      <c r="AI66" s="849"/>
    </row>
    <row r="67" spans="2:35">
      <c r="B67" s="96"/>
      <c r="C67" s="96"/>
      <c r="D67" s="849"/>
      <c r="E67" s="849"/>
      <c r="F67" s="849"/>
      <c r="G67" s="849"/>
      <c r="H67" s="849"/>
      <c r="I67" s="849"/>
      <c r="J67" s="849"/>
      <c r="K67" s="849"/>
      <c r="L67" s="849"/>
      <c r="M67" s="849"/>
      <c r="N67" s="849"/>
      <c r="O67" s="849"/>
      <c r="P67" s="849"/>
      <c r="Q67" s="849"/>
      <c r="R67" s="849"/>
      <c r="S67" s="849"/>
      <c r="T67" s="849"/>
      <c r="U67" s="849"/>
      <c r="V67" s="849"/>
      <c r="W67" s="849"/>
      <c r="X67" s="849"/>
      <c r="Y67" s="849"/>
      <c r="Z67" s="849"/>
      <c r="AA67" s="849"/>
      <c r="AB67" s="849"/>
      <c r="AC67" s="849"/>
      <c r="AD67" s="849"/>
      <c r="AE67" s="849"/>
      <c r="AF67" s="849"/>
      <c r="AG67" s="849"/>
      <c r="AH67" s="849"/>
      <c r="AI67" s="849"/>
    </row>
    <row r="68" spans="2:35">
      <c r="B68" s="97"/>
      <c r="C68" s="97"/>
      <c r="D68" s="849"/>
      <c r="E68" s="849"/>
      <c r="F68" s="849"/>
      <c r="G68" s="849"/>
      <c r="H68" s="849"/>
      <c r="I68" s="849"/>
      <c r="J68" s="849"/>
      <c r="K68" s="849"/>
      <c r="L68" s="849"/>
      <c r="M68" s="849"/>
      <c r="N68" s="849"/>
      <c r="O68" s="849"/>
      <c r="P68" s="849"/>
      <c r="Q68" s="849"/>
      <c r="R68" s="849"/>
      <c r="S68" s="849"/>
      <c r="T68" s="849"/>
      <c r="U68" s="849"/>
      <c r="V68" s="849"/>
      <c r="W68" s="849"/>
      <c r="X68" s="849"/>
      <c r="Y68" s="849"/>
      <c r="Z68" s="849"/>
      <c r="AA68" s="849"/>
      <c r="AB68" s="849"/>
      <c r="AC68" s="849"/>
      <c r="AD68" s="849"/>
      <c r="AE68" s="849"/>
      <c r="AF68" s="849"/>
      <c r="AG68" s="849"/>
      <c r="AH68" s="849"/>
      <c r="AI68" s="849"/>
    </row>
  </sheetData>
  <sheetProtection sheet="1" selectLockedCells="1" selectUnlockedCells="1"/>
  <mergeCells count="118">
    <mergeCell ref="B66:C66"/>
    <mergeCell ref="D66:AI68"/>
    <mergeCell ref="E58:J58"/>
    <mergeCell ref="F59:I59"/>
    <mergeCell ref="J59:P59"/>
    <mergeCell ref="T59:W59"/>
    <mergeCell ref="X59:AE59"/>
    <mergeCell ref="F61:I61"/>
    <mergeCell ref="J61:P61"/>
    <mergeCell ref="T61:W61"/>
    <mergeCell ref="X61:AE61"/>
    <mergeCell ref="F33:AH33"/>
    <mergeCell ref="F41:AH41"/>
    <mergeCell ref="F42:AH42"/>
    <mergeCell ref="F43:AH43"/>
    <mergeCell ref="F44:AH44"/>
    <mergeCell ref="F45:AH45"/>
    <mergeCell ref="F53:M53"/>
    <mergeCell ref="D56:AI56"/>
    <mergeCell ref="D57:K57"/>
    <mergeCell ref="L57:O57"/>
    <mergeCell ref="F34:AH34"/>
    <mergeCell ref="F35:AH35"/>
    <mergeCell ref="F36:AH36"/>
    <mergeCell ref="F37:AH37"/>
    <mergeCell ref="F46:AH46"/>
    <mergeCell ref="F47:AH47"/>
    <mergeCell ref="F48:AH48"/>
    <mergeCell ref="F49:AH49"/>
    <mergeCell ref="F38:AH38"/>
    <mergeCell ref="F50:AH50"/>
    <mergeCell ref="F23:M23"/>
    <mergeCell ref="O23:U23"/>
    <mergeCell ref="V23:AA23"/>
    <mergeCell ref="V24:AA24"/>
    <mergeCell ref="F26:N26"/>
    <mergeCell ref="F29:AH29"/>
    <mergeCell ref="F30:AH30"/>
    <mergeCell ref="F31:AH31"/>
    <mergeCell ref="F32:AH32"/>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4"/>
  <printOptions horizontalCentered="1"/>
  <pageMargins left="0.70866141732283472" right="0.70866141732283472" top="0.74803149606299213" bottom="0.74803149606299213" header="0.31496062992125984" footer="0.31496062992125984"/>
  <pageSetup paperSize="9" scale="65" orientation="portrait" blackAndWhite="1" r:id="rId1"/>
  <headerFooter>
    <oddFooter xml:space="preserve">&amp;C&amp;8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Q68"/>
  <sheetViews>
    <sheetView showZeros="0" view="pageBreakPreview" zoomScale="90" zoomScaleNormal="90" zoomScaleSheetLayoutView="90" workbookViewId="0">
      <selection activeCell="J5" sqref="J5"/>
    </sheetView>
  </sheetViews>
  <sheetFormatPr defaultColWidth="2.42578125" defaultRowHeight="18.75"/>
  <cols>
    <col min="1" max="1" width="4.28515625" style="23" bestFit="1" customWidth="1"/>
    <col min="2" max="4" width="2.42578125" style="23"/>
    <col min="5" max="19" width="2.42578125" style="23" customWidth="1"/>
    <col min="20" max="16384" width="2.42578125" style="23"/>
  </cols>
  <sheetData>
    <row r="1" spans="1:43">
      <c r="B1" s="825" t="s">
        <v>355</v>
      </c>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row>
    <row r="2" spans="1:43">
      <c r="B2" s="825" t="s">
        <v>375</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row>
    <row r="6" spans="1:43" ht="22.5" customHeight="1">
      <c r="B6" s="828" t="s">
        <v>357</v>
      </c>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c r="AE6" s="828"/>
      <c r="AF6" s="828"/>
      <c r="AG6" s="828"/>
      <c r="AH6" s="828"/>
      <c r="AI6" s="828"/>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358</v>
      </c>
      <c r="B10" s="9"/>
      <c r="C10" s="23" t="s">
        <v>376</v>
      </c>
      <c r="AJ10" s="130" t="s">
        <v>360</v>
      </c>
      <c r="AK10" s="130"/>
      <c r="AL10" s="130"/>
      <c r="AM10" s="130"/>
      <c r="AN10" s="130" t="s">
        <v>111</v>
      </c>
      <c r="AO10" s="130"/>
      <c r="AP10" s="130"/>
      <c r="AQ10" s="130"/>
    </row>
    <row r="11" spans="1:43" ht="13.5" customHeight="1">
      <c r="A11" s="23">
        <v>1</v>
      </c>
      <c r="D11" s="88" t="str">
        <f>IF(E11="","","①")</f>
        <v/>
      </c>
      <c r="E11" s="837" t="str">
        <f>IF(VLOOKUP(A11,入力シート!$B$108:$K$117,3,FALSE)="","",VLOOKUP(A11,入力シート!$B$108:$K$117,3,FALSE))</f>
        <v/>
      </c>
      <c r="F11" s="837"/>
      <c r="G11" s="837"/>
      <c r="H11" s="837"/>
      <c r="I11" s="837"/>
      <c r="J11" s="837"/>
      <c r="K11" s="837"/>
      <c r="L11" s="837"/>
      <c r="M11" s="837"/>
      <c r="N11" s="837"/>
      <c r="O11" s="837"/>
      <c r="P11" s="837"/>
      <c r="Q11" s="838"/>
      <c r="R11" s="838"/>
      <c r="S11" s="838"/>
      <c r="T11" s="839" t="str">
        <f>IF(VLOOKUP(A11,入力シート!$B$108:$AL$117,28,FALSE)="","",VLOOKUP(A11,入力シート!$B$108:$AL$117,28,FALSE))</f>
        <v/>
      </c>
      <c r="U11" s="839"/>
      <c r="V11" s="839"/>
      <c r="W11" s="839"/>
      <c r="X11" s="839"/>
      <c r="Y11" s="840"/>
      <c r="Z11" s="840"/>
      <c r="AA11" s="840"/>
      <c r="AB11" s="840"/>
      <c r="AC11" s="840"/>
      <c r="AD11" s="840"/>
      <c r="AE11" s="840"/>
      <c r="AF11" s="840"/>
      <c r="AG11" s="841"/>
      <c r="AH11" s="841"/>
      <c r="AI11" s="841"/>
      <c r="AJ11" s="842" t="str">
        <f>IF(ISNA(VLOOKUP(A11,入力シート!$B$108:$BF$117,43,FALSE)),"",VLOOKUP(A11,入力シート!$B$108:$BF$117,43,FALSE))</f>
        <v/>
      </c>
      <c r="AK11" s="842"/>
      <c r="AL11" s="842"/>
      <c r="AM11" s="842"/>
      <c r="AN11" s="842" t="str">
        <f>IF(ISNA(VLOOKUP(A11,入力シート!$B$108:$BF$117,38,FALSE)),"",VLOOKUP(A11,入力シート!$B$108:$BF$117,38,FALSE))</f>
        <v/>
      </c>
      <c r="AO11" s="842"/>
      <c r="AP11" s="842"/>
      <c r="AQ11" s="842"/>
    </row>
    <row r="12" spans="1:43" ht="13.5" customHeight="1">
      <c r="A12" s="23">
        <v>2</v>
      </c>
      <c r="D12" s="88" t="str">
        <f>IF(E12="","","②")</f>
        <v/>
      </c>
      <c r="E12" s="837" t="str">
        <f>IF(VLOOKUP(A12,入力シート!$B$108:$K$117,3,FALSE)="","",VLOOKUP(A12,入力シート!$B$108:$K$117,3,FALSE))</f>
        <v/>
      </c>
      <c r="F12" s="837"/>
      <c r="G12" s="837"/>
      <c r="H12" s="837"/>
      <c r="I12" s="837"/>
      <c r="J12" s="837"/>
      <c r="K12" s="837"/>
      <c r="L12" s="837"/>
      <c r="M12" s="837"/>
      <c r="N12" s="837"/>
      <c r="O12" s="837"/>
      <c r="P12" s="837"/>
      <c r="Q12" s="838"/>
      <c r="R12" s="838"/>
      <c r="S12" s="838"/>
      <c r="T12" s="839" t="str">
        <f>IF(VLOOKUP(A12,入力シート!$B$108:$AL$117,28,FALSE)="","",VLOOKUP(A12,入力シート!$B$108:$AL$117,28,FALSE))</f>
        <v/>
      </c>
      <c r="U12" s="839"/>
      <c r="V12" s="839"/>
      <c r="W12" s="839"/>
      <c r="X12" s="839"/>
      <c r="Y12" s="840"/>
      <c r="Z12" s="840"/>
      <c r="AA12" s="840"/>
      <c r="AB12" s="840"/>
      <c r="AC12" s="840"/>
      <c r="AD12" s="840"/>
      <c r="AE12" s="840"/>
      <c r="AF12" s="840"/>
      <c r="AG12" s="841"/>
      <c r="AH12" s="841"/>
      <c r="AI12" s="841"/>
      <c r="AJ12" s="842" t="str">
        <f>IF(ISNA(VLOOKUP(A12,入力シート!$B$108:$BF$117,43,FALSE)),"",VLOOKUP(A12,入力シート!$B$108:$BF$117,43,FALSE))</f>
        <v/>
      </c>
      <c r="AK12" s="842"/>
      <c r="AL12" s="842"/>
      <c r="AM12" s="842"/>
      <c r="AN12" s="842" t="str">
        <f>IF(ISNA(VLOOKUP(A12,入力シート!$B$108:$BF$117,38,FALSE)),"",VLOOKUP(A12,入力シート!$B$108:$BF$117,38,FALSE))</f>
        <v/>
      </c>
      <c r="AO12" s="842"/>
      <c r="AP12" s="842"/>
      <c r="AQ12" s="842"/>
    </row>
    <row r="13" spans="1:43" ht="13.5" customHeight="1">
      <c r="A13" s="23">
        <v>3</v>
      </c>
      <c r="D13" s="88" t="str">
        <f>IF(E13="","","③")</f>
        <v/>
      </c>
      <c r="E13" s="837" t="str">
        <f>IF(VLOOKUP(A13,入力シート!$B$108:$K$117,3,FALSE)="","",VLOOKUP(A13,入力シート!$B$108:$K$117,3,FALSE))</f>
        <v/>
      </c>
      <c r="F13" s="837"/>
      <c r="G13" s="837"/>
      <c r="H13" s="837"/>
      <c r="I13" s="837"/>
      <c r="J13" s="837"/>
      <c r="K13" s="837"/>
      <c r="L13" s="837"/>
      <c r="M13" s="837"/>
      <c r="N13" s="837"/>
      <c r="O13" s="837"/>
      <c r="P13" s="837"/>
      <c r="Q13" s="838"/>
      <c r="R13" s="838"/>
      <c r="S13" s="838"/>
      <c r="T13" s="839" t="str">
        <f>IF(VLOOKUP(A13,入力シート!$B$108:$AL$117,28,FALSE)="","",VLOOKUP(A13,入力シート!$B$108:$AL$117,28,FALSE))</f>
        <v/>
      </c>
      <c r="U13" s="839"/>
      <c r="V13" s="839"/>
      <c r="W13" s="839"/>
      <c r="X13" s="839"/>
      <c r="Y13" s="840"/>
      <c r="Z13" s="840"/>
      <c r="AA13" s="840"/>
      <c r="AB13" s="840"/>
      <c r="AC13" s="840"/>
      <c r="AD13" s="840"/>
      <c r="AE13" s="840"/>
      <c r="AF13" s="840"/>
      <c r="AG13" s="841"/>
      <c r="AH13" s="841"/>
      <c r="AI13" s="841"/>
      <c r="AJ13" s="842" t="str">
        <f>IF(ISNA(VLOOKUP(A13,入力シート!$B$108:$BF$117,43,FALSE)),"",VLOOKUP(A13,入力シート!$B$108:$BF$117,43,FALSE))</f>
        <v/>
      </c>
      <c r="AK13" s="842"/>
      <c r="AL13" s="842"/>
      <c r="AM13" s="842"/>
      <c r="AN13" s="842" t="str">
        <f>IF(ISNA(VLOOKUP(A13,入力シート!$B$108:$BF$117,38,FALSE)),"",VLOOKUP(A13,入力シート!$B$108:$BF$117,38,FALSE))</f>
        <v/>
      </c>
      <c r="AO13" s="842"/>
      <c r="AP13" s="842"/>
      <c r="AQ13" s="842"/>
    </row>
    <row r="14" spans="1:43" ht="13.5" customHeight="1">
      <c r="A14" s="23">
        <v>4</v>
      </c>
      <c r="D14" s="88" t="str">
        <f>IF(E14="","","④")</f>
        <v/>
      </c>
      <c r="E14" s="837" t="str">
        <f>IF(VLOOKUP(A14,入力シート!$B$108:$K$117,3,FALSE)="","",VLOOKUP(A14,入力シート!$B$108:$K$117,3,FALSE))</f>
        <v/>
      </c>
      <c r="F14" s="837"/>
      <c r="G14" s="837"/>
      <c r="H14" s="837"/>
      <c r="I14" s="837"/>
      <c r="J14" s="837"/>
      <c r="K14" s="837"/>
      <c r="L14" s="837"/>
      <c r="M14" s="837"/>
      <c r="N14" s="837"/>
      <c r="O14" s="837"/>
      <c r="P14" s="837"/>
      <c r="Q14" s="838"/>
      <c r="R14" s="838"/>
      <c r="S14" s="838"/>
      <c r="T14" s="839" t="str">
        <f>IF(VLOOKUP(A14,入力シート!$B$108:$AL$117,28,FALSE)="","",VLOOKUP(A14,入力シート!$B$108:$AL$117,28,FALSE))</f>
        <v/>
      </c>
      <c r="U14" s="839"/>
      <c r="V14" s="839"/>
      <c r="W14" s="839"/>
      <c r="X14" s="839"/>
      <c r="Y14" s="840"/>
      <c r="Z14" s="840"/>
      <c r="AA14" s="840"/>
      <c r="AB14" s="840"/>
      <c r="AC14" s="840"/>
      <c r="AD14" s="840"/>
      <c r="AE14" s="840"/>
      <c r="AF14" s="840"/>
      <c r="AG14" s="841"/>
      <c r="AH14" s="841"/>
      <c r="AI14" s="841"/>
      <c r="AJ14" s="842" t="str">
        <f>IF(ISNA(VLOOKUP(A14,入力シート!$B$108:$BF$117,43,FALSE)),"",VLOOKUP(A14,入力シート!$B$108:$BF$117,43,FALSE))</f>
        <v/>
      </c>
      <c r="AK14" s="842"/>
      <c r="AL14" s="842"/>
      <c r="AM14" s="842"/>
      <c r="AN14" s="842" t="str">
        <f>IF(ISNA(VLOOKUP(A14,入力シート!$B$108:$BF$117,38,FALSE)),"",VLOOKUP(A14,入力シート!$B$108:$BF$117,38,FALSE))</f>
        <v/>
      </c>
      <c r="AO14" s="842"/>
      <c r="AP14" s="842"/>
      <c r="AQ14" s="842"/>
    </row>
    <row r="15" spans="1:43" ht="13.5" customHeight="1">
      <c r="A15" s="23">
        <v>5</v>
      </c>
      <c r="D15" s="88" t="str">
        <f>IF(E15="","","⑤")</f>
        <v/>
      </c>
      <c r="E15" s="837" t="str">
        <f>IF(VLOOKUP(A15,入力シート!$B$108:$K$117,3,FALSE)="","",VLOOKUP(A15,入力シート!$B$108:$K$117,3,FALSE))</f>
        <v/>
      </c>
      <c r="F15" s="837"/>
      <c r="G15" s="837"/>
      <c r="H15" s="837"/>
      <c r="I15" s="837"/>
      <c r="J15" s="837"/>
      <c r="K15" s="837"/>
      <c r="L15" s="837"/>
      <c r="M15" s="837"/>
      <c r="N15" s="837"/>
      <c r="O15" s="837"/>
      <c r="P15" s="837"/>
      <c r="Q15" s="838"/>
      <c r="R15" s="838"/>
      <c r="S15" s="838"/>
      <c r="T15" s="839" t="str">
        <f>IF(VLOOKUP(A15,入力シート!$B$108:$AL$117,28,FALSE)="","",VLOOKUP(A15,入力シート!$B$108:$AL$117,28,FALSE))</f>
        <v/>
      </c>
      <c r="U15" s="839"/>
      <c r="V15" s="839"/>
      <c r="W15" s="839"/>
      <c r="X15" s="839"/>
      <c r="Y15" s="840"/>
      <c r="Z15" s="840"/>
      <c r="AA15" s="840"/>
      <c r="AB15" s="840"/>
      <c r="AC15" s="840"/>
      <c r="AD15" s="840"/>
      <c r="AE15" s="840"/>
      <c r="AF15" s="840"/>
      <c r="AG15" s="841"/>
      <c r="AH15" s="841"/>
      <c r="AI15" s="841"/>
      <c r="AJ15" s="842" t="str">
        <f>IF(ISNA(VLOOKUP(A15,入力シート!$B$108:$BF$117,43,FALSE)),"",VLOOKUP(A15,入力シート!$B$108:$BF$117,43,FALSE))</f>
        <v/>
      </c>
      <c r="AK15" s="842"/>
      <c r="AL15" s="842"/>
      <c r="AM15" s="842"/>
      <c r="AN15" s="842" t="str">
        <f>IF(ISNA(VLOOKUP(A15,入力シート!$B$108:$BF$117,38,FALSE)),"",VLOOKUP(A15,入力シート!$B$108:$BF$117,38,FALSE))</f>
        <v/>
      </c>
      <c r="AO15" s="842"/>
      <c r="AP15" s="842"/>
      <c r="AQ15" s="842"/>
    </row>
    <row r="16" spans="1:43" ht="13.5" customHeight="1">
      <c r="A16" s="23">
        <v>6</v>
      </c>
      <c r="D16" s="88" t="str">
        <f>IF(E16="","","⑥")</f>
        <v/>
      </c>
      <c r="E16" s="837" t="str">
        <f>IF(VLOOKUP(A16,入力シート!$B$108:$K$117,3,FALSE)="","",VLOOKUP(A16,入力シート!$B$108:$K$117,3,FALSE))</f>
        <v/>
      </c>
      <c r="F16" s="837"/>
      <c r="G16" s="837"/>
      <c r="H16" s="837"/>
      <c r="I16" s="837"/>
      <c r="J16" s="837"/>
      <c r="K16" s="837"/>
      <c r="L16" s="837"/>
      <c r="M16" s="837"/>
      <c r="N16" s="837"/>
      <c r="O16" s="837"/>
      <c r="P16" s="837"/>
      <c r="Q16" s="838"/>
      <c r="R16" s="838"/>
      <c r="S16" s="838"/>
      <c r="T16" s="839" t="str">
        <f>IF(VLOOKUP(A16,入力シート!$B$108:$AL$117,28,FALSE)="","",VLOOKUP(A16,入力シート!$B$108:$AL$117,28,FALSE))</f>
        <v/>
      </c>
      <c r="U16" s="839"/>
      <c r="V16" s="839"/>
      <c r="W16" s="839"/>
      <c r="X16" s="839"/>
      <c r="Y16" s="840"/>
      <c r="Z16" s="840"/>
      <c r="AA16" s="840"/>
      <c r="AB16" s="840"/>
      <c r="AC16" s="840"/>
      <c r="AD16" s="840"/>
      <c r="AE16" s="840"/>
      <c r="AF16" s="840"/>
      <c r="AG16" s="841"/>
      <c r="AH16" s="841"/>
      <c r="AI16" s="841"/>
      <c r="AJ16" s="842" t="str">
        <f>IF(ISNA(VLOOKUP(A16,入力シート!$B$108:$BF$117,43,FALSE)),"",VLOOKUP(A16,入力シート!$B$108:$BF$117,43,FALSE))</f>
        <v/>
      </c>
      <c r="AK16" s="842"/>
      <c r="AL16" s="842"/>
      <c r="AM16" s="842"/>
      <c r="AN16" s="842" t="str">
        <f>IF(ISNA(VLOOKUP(A16,入力シート!$B$108:$BF$117,38,FALSE)),"",VLOOKUP(A16,入力シート!$B$108:$BF$117,38,FALSE))</f>
        <v/>
      </c>
      <c r="AO16" s="842"/>
      <c r="AP16" s="842"/>
      <c r="AQ16" s="842"/>
    </row>
    <row r="17" spans="1:43" ht="13.5" customHeight="1">
      <c r="A17" s="23">
        <v>7</v>
      </c>
      <c r="D17" s="88" t="str">
        <f>IF(E17="","","⑦")</f>
        <v/>
      </c>
      <c r="E17" s="837" t="str">
        <f>IF(VLOOKUP(A17,入力シート!$B$108:$K$117,3,FALSE)="","",VLOOKUP(A17,入力シート!$B$108:$K$117,3,FALSE))</f>
        <v/>
      </c>
      <c r="F17" s="837"/>
      <c r="G17" s="837"/>
      <c r="H17" s="837"/>
      <c r="I17" s="837"/>
      <c r="J17" s="837"/>
      <c r="K17" s="837"/>
      <c r="L17" s="837"/>
      <c r="M17" s="837"/>
      <c r="N17" s="837"/>
      <c r="O17" s="837"/>
      <c r="P17" s="837"/>
      <c r="Q17" s="838"/>
      <c r="R17" s="838"/>
      <c r="S17" s="838"/>
      <c r="T17" s="839" t="str">
        <f>IF(VLOOKUP(A17,入力シート!$B$108:$AL$117,28,FALSE)="","",VLOOKUP(A17,入力シート!$B$108:$AL$117,28,FALSE))</f>
        <v/>
      </c>
      <c r="U17" s="839"/>
      <c r="V17" s="839"/>
      <c r="W17" s="839"/>
      <c r="X17" s="839"/>
      <c r="Y17" s="840"/>
      <c r="Z17" s="840"/>
      <c r="AA17" s="840"/>
      <c r="AB17" s="840"/>
      <c r="AC17" s="840"/>
      <c r="AD17" s="840"/>
      <c r="AE17" s="840"/>
      <c r="AF17" s="840"/>
      <c r="AG17" s="841"/>
      <c r="AH17" s="841"/>
      <c r="AI17" s="841"/>
      <c r="AJ17" s="842" t="str">
        <f>IF(ISNA(VLOOKUP(A17,入力シート!$B$108:$BF$117,43,FALSE)),"",VLOOKUP(A17,入力シート!$B$108:$BF$117,43,FALSE))</f>
        <v/>
      </c>
      <c r="AK17" s="842"/>
      <c r="AL17" s="842"/>
      <c r="AM17" s="842"/>
      <c r="AN17" s="842" t="str">
        <f>IF(ISNA(VLOOKUP(A17,入力シート!$B$108:$BF$117,38,FALSE)),"",VLOOKUP(A17,入力シート!$B$108:$BF$117,38,FALSE))</f>
        <v/>
      </c>
      <c r="AO17" s="842"/>
      <c r="AP17" s="842"/>
      <c r="AQ17" s="842"/>
    </row>
    <row r="18" spans="1:43" ht="13.5" customHeight="1">
      <c r="A18" s="23">
        <v>8</v>
      </c>
      <c r="D18" s="88" t="str">
        <f>IF(E18="","","⑧")</f>
        <v/>
      </c>
      <c r="E18" s="837" t="str">
        <f>IF(VLOOKUP(A18,入力シート!$B$108:$K$117,3,FALSE)="","",VLOOKUP(A18,入力シート!$B$108:$K$117,3,FALSE))</f>
        <v/>
      </c>
      <c r="F18" s="837"/>
      <c r="G18" s="837"/>
      <c r="H18" s="837"/>
      <c r="I18" s="837"/>
      <c r="J18" s="837"/>
      <c r="K18" s="837"/>
      <c r="L18" s="837"/>
      <c r="M18" s="837"/>
      <c r="N18" s="837"/>
      <c r="O18" s="837"/>
      <c r="P18" s="837"/>
      <c r="Q18" s="838"/>
      <c r="R18" s="838"/>
      <c r="S18" s="838"/>
      <c r="T18" s="839" t="str">
        <f>IF(VLOOKUP(A18,入力シート!$B$108:$AL$117,28,FALSE)="","",VLOOKUP(A18,入力シート!$B$108:$AL$117,28,FALSE))</f>
        <v/>
      </c>
      <c r="U18" s="839"/>
      <c r="V18" s="839"/>
      <c r="W18" s="839"/>
      <c r="X18" s="839"/>
      <c r="Y18" s="840"/>
      <c r="Z18" s="840"/>
      <c r="AA18" s="840"/>
      <c r="AB18" s="840"/>
      <c r="AC18" s="840"/>
      <c r="AD18" s="840"/>
      <c r="AE18" s="840"/>
      <c r="AF18" s="840"/>
      <c r="AG18" s="841"/>
      <c r="AH18" s="841"/>
      <c r="AI18" s="841"/>
      <c r="AJ18" s="842" t="str">
        <f>IF(ISNA(VLOOKUP(A18,入力シート!$B$108:$BF$117,43,FALSE)),"",VLOOKUP(A18,入力シート!$B$108:$BF$117,43,FALSE))</f>
        <v/>
      </c>
      <c r="AK18" s="842"/>
      <c r="AL18" s="842"/>
      <c r="AM18" s="842"/>
      <c r="AN18" s="842" t="str">
        <f>IF(ISNA(VLOOKUP(A18,入力シート!$B$108:$BF$117,38,FALSE)),"",VLOOKUP(A18,入力シート!$B$108:$BF$117,38,FALSE))</f>
        <v/>
      </c>
      <c r="AO18" s="842"/>
      <c r="AP18" s="842"/>
      <c r="AQ18" s="842"/>
    </row>
    <row r="19" spans="1:43" ht="13.5" customHeight="1">
      <c r="A19" s="23">
        <v>9</v>
      </c>
      <c r="D19" s="88" t="str">
        <f>IF(E19="","","⑨")</f>
        <v/>
      </c>
      <c r="E19" s="837" t="str">
        <f>IF(VLOOKUP(A19,入力シート!$B$108:$K$117,3,FALSE)="","",VLOOKUP(A19,入力シート!$B$108:$K$117,3,FALSE))</f>
        <v/>
      </c>
      <c r="F19" s="837"/>
      <c r="G19" s="837"/>
      <c r="H19" s="837"/>
      <c r="I19" s="837"/>
      <c r="J19" s="837"/>
      <c r="K19" s="837"/>
      <c r="L19" s="837"/>
      <c r="M19" s="837"/>
      <c r="N19" s="837"/>
      <c r="O19" s="837"/>
      <c r="P19" s="837"/>
      <c r="Q19" s="838"/>
      <c r="R19" s="838"/>
      <c r="S19" s="838"/>
      <c r="T19" s="839" t="str">
        <f>IF(VLOOKUP(A19,入力シート!$B$108:$AL$117,28,FALSE)="","",VLOOKUP(A19,入力シート!$B$108:$AL$117,28,FALSE))</f>
        <v/>
      </c>
      <c r="U19" s="839"/>
      <c r="V19" s="839"/>
      <c r="W19" s="839"/>
      <c r="X19" s="839"/>
      <c r="Y19" s="840"/>
      <c r="Z19" s="840"/>
      <c r="AA19" s="840"/>
      <c r="AB19" s="840"/>
      <c r="AC19" s="840"/>
      <c r="AD19" s="840"/>
      <c r="AE19" s="840"/>
      <c r="AF19" s="840"/>
      <c r="AG19" s="841"/>
      <c r="AH19" s="841"/>
      <c r="AI19" s="841"/>
      <c r="AJ19" s="842" t="str">
        <f>IF(ISNA(VLOOKUP(A19,入力シート!$B$108:$BF$117,43,FALSE)),"",VLOOKUP(A19,入力シート!$B$108:$BF$117,43,FALSE))</f>
        <v/>
      </c>
      <c r="AK19" s="842"/>
      <c r="AL19" s="842"/>
      <c r="AM19" s="842"/>
      <c r="AN19" s="842" t="str">
        <f>IF(ISNA(VLOOKUP(A19,入力シート!$B$108:$BF$117,38,FALSE)),"",VLOOKUP(A19,入力シート!$B$108:$BF$117,38,FALSE))</f>
        <v/>
      </c>
      <c r="AO19" s="842"/>
      <c r="AP19" s="842"/>
      <c r="AQ19" s="842"/>
    </row>
    <row r="20" spans="1:43" ht="12.95" customHeight="1">
      <c r="A20" s="23">
        <v>10</v>
      </c>
      <c r="D20" s="88" t="str">
        <f>IF(E20="","","⑩")</f>
        <v/>
      </c>
      <c r="E20" s="837" t="str">
        <f>IF(VLOOKUP(A20,入力シート!$B$108:$K$117,3,FALSE)="","",VLOOKUP(A20,入力シート!$B$108:$K$117,3,FALSE))</f>
        <v/>
      </c>
      <c r="F20" s="837"/>
      <c r="G20" s="837"/>
      <c r="H20" s="837"/>
      <c r="I20" s="837"/>
      <c r="J20" s="837"/>
      <c r="K20" s="837"/>
      <c r="L20" s="837"/>
      <c r="M20" s="837"/>
      <c r="N20" s="837"/>
      <c r="O20" s="837"/>
      <c r="P20" s="837"/>
      <c r="Q20" s="838"/>
      <c r="R20" s="838"/>
      <c r="S20" s="838"/>
      <c r="T20" s="839" t="str">
        <f>IF(VLOOKUP(A20,入力シート!$B$108:$AL$117,28,FALSE)="","",VLOOKUP(A20,入力シート!$B$108:$AL$117,28,FALSE))</f>
        <v/>
      </c>
      <c r="U20" s="839"/>
      <c r="V20" s="839"/>
      <c r="W20" s="839"/>
      <c r="X20" s="839"/>
      <c r="Y20" s="840"/>
      <c r="Z20" s="840"/>
      <c r="AA20" s="840"/>
      <c r="AB20" s="840"/>
      <c r="AC20" s="840"/>
      <c r="AD20" s="840"/>
      <c r="AE20" s="840"/>
      <c r="AF20" s="840"/>
      <c r="AG20" s="841"/>
      <c r="AH20" s="841"/>
      <c r="AI20" s="841"/>
      <c r="AJ20" s="842" t="str">
        <f>IF(ISNA(VLOOKUP(A20,入力シート!$B$108:$BF$117,43,FALSE)),"",VLOOKUP(A20,入力シート!$B$108:$BF$117,43,FALSE))</f>
        <v/>
      </c>
      <c r="AK20" s="842"/>
      <c r="AL20" s="842"/>
      <c r="AM20" s="842"/>
      <c r="AN20" s="842" t="str">
        <f>IF(ISNA(VLOOKUP(A20,入力シート!$B$108:$BF$117,38,FALSE)),"",VLOOKUP(A20,入力シート!$B$108:$BF$117,38,FALSE))</f>
        <v/>
      </c>
      <c r="AO20" s="842"/>
      <c r="AP20" s="842"/>
      <c r="AQ20" s="842"/>
    </row>
    <row r="21" spans="1:43">
      <c r="D21" s="88"/>
      <c r="E21" s="89"/>
      <c r="F21" s="89"/>
      <c r="G21" s="89"/>
      <c r="H21" s="89"/>
      <c r="I21" s="89"/>
      <c r="J21" s="89"/>
      <c r="K21" s="89"/>
      <c r="L21" s="89"/>
      <c r="M21" s="89"/>
      <c r="N21" s="89"/>
      <c r="O21" s="89"/>
      <c r="P21" s="89"/>
      <c r="Q21" s="89"/>
      <c r="R21" s="89"/>
      <c r="S21" s="89"/>
      <c r="T21" s="89"/>
      <c r="U21" s="89"/>
      <c r="AG21" s="841"/>
      <c r="AH21" s="841"/>
      <c r="AI21" s="841"/>
      <c r="AJ21" s="842"/>
      <c r="AK21" s="842"/>
      <c r="AL21" s="842"/>
      <c r="AM21" s="842"/>
      <c r="AN21" s="842"/>
      <c r="AO21" s="842"/>
      <c r="AP21" s="842"/>
      <c r="AQ21" s="842"/>
    </row>
    <row r="22" spans="1:43">
      <c r="C22" s="23" t="s">
        <v>361</v>
      </c>
    </row>
    <row r="23" spans="1:43">
      <c r="F23" s="842">
        <f>SUM(AJ11:AM20)</f>
        <v>0</v>
      </c>
      <c r="G23" s="842"/>
      <c r="H23" s="842"/>
      <c r="I23" s="842"/>
      <c r="J23" s="842"/>
      <c r="K23" s="842"/>
      <c r="L23" s="842"/>
      <c r="M23" s="842"/>
      <c r="N23" s="23" t="s">
        <v>254</v>
      </c>
      <c r="O23" s="130" t="s">
        <v>362</v>
      </c>
      <c r="P23" s="130"/>
      <c r="Q23" s="130"/>
      <c r="R23" s="130"/>
      <c r="S23" s="130"/>
      <c r="T23" s="130"/>
      <c r="U23" s="130"/>
      <c r="V23" s="843">
        <f>SUM(AN11:AQ20)</f>
        <v>0</v>
      </c>
      <c r="W23" s="843"/>
      <c r="X23" s="843"/>
      <c r="Y23" s="843"/>
      <c r="Z23" s="843"/>
      <c r="AA23" s="843"/>
      <c r="AD23" s="90"/>
      <c r="AE23" s="90"/>
    </row>
    <row r="24" spans="1:43">
      <c r="F24" s="91"/>
      <c r="G24" s="91"/>
      <c r="H24" s="91"/>
      <c r="I24" s="91"/>
      <c r="J24" s="91"/>
      <c r="K24" s="91"/>
      <c r="L24" s="91"/>
      <c r="M24" s="91"/>
      <c r="V24" s="842"/>
      <c r="W24" s="842"/>
      <c r="X24" s="842"/>
      <c r="Y24" s="842"/>
      <c r="Z24" s="842"/>
      <c r="AA24" s="842"/>
      <c r="AB24" s="91"/>
      <c r="AC24" s="91"/>
      <c r="AD24" s="90"/>
      <c r="AE24" s="90"/>
    </row>
    <row r="25" spans="1:43">
      <c r="C25" s="23" t="s">
        <v>363</v>
      </c>
    </row>
    <row r="26" spans="1:43">
      <c r="F26" s="844">
        <f>MAX(入力シート!U108:AB117)</f>
        <v>0</v>
      </c>
      <c r="G26" s="844"/>
      <c r="H26" s="844"/>
      <c r="I26" s="844"/>
      <c r="J26" s="844"/>
      <c r="K26" s="844"/>
      <c r="L26" s="844"/>
      <c r="M26" s="844"/>
      <c r="N26" s="844"/>
    </row>
    <row r="28" spans="1:43">
      <c r="C28" s="23" t="s">
        <v>377</v>
      </c>
    </row>
    <row r="29" spans="1:43">
      <c r="D29" s="88" t="str">
        <f>D11</f>
        <v/>
      </c>
      <c r="E29" s="93"/>
      <c r="F29" s="845" t="str">
        <f>IF(D29="","",入力シート!BB108)</f>
        <v/>
      </c>
      <c r="G29" s="845"/>
      <c r="H29" s="845"/>
      <c r="I29" s="845"/>
      <c r="J29" s="845"/>
      <c r="K29" s="845"/>
      <c r="L29" s="845"/>
      <c r="M29" s="845"/>
      <c r="N29" s="845"/>
      <c r="O29" s="845"/>
      <c r="P29" s="845"/>
      <c r="Q29" s="845"/>
      <c r="R29" s="845"/>
      <c r="S29" s="845"/>
      <c r="T29" s="845"/>
      <c r="U29" s="845"/>
      <c r="V29" s="845"/>
      <c r="W29" s="845"/>
      <c r="X29" s="845"/>
      <c r="Y29" s="845"/>
      <c r="Z29" s="845"/>
      <c r="AA29" s="845"/>
      <c r="AB29" s="845"/>
      <c r="AC29" s="845"/>
      <c r="AD29" s="845"/>
      <c r="AE29" s="845"/>
      <c r="AF29" s="845"/>
      <c r="AG29" s="845"/>
      <c r="AH29" s="845"/>
      <c r="AI29" s="93"/>
    </row>
    <row r="30" spans="1:43">
      <c r="D30" s="88" t="str">
        <f t="shared" ref="D30:D38" si="0">D12</f>
        <v/>
      </c>
      <c r="E30" s="93"/>
      <c r="F30" s="845" t="str">
        <f>IF(D30="","",入力シート!BB109)</f>
        <v/>
      </c>
      <c r="G30" s="845"/>
      <c r="H30" s="845"/>
      <c r="I30" s="845"/>
      <c r="J30" s="845"/>
      <c r="K30" s="845"/>
      <c r="L30" s="845"/>
      <c r="M30" s="845"/>
      <c r="N30" s="845"/>
      <c r="O30" s="845"/>
      <c r="P30" s="845"/>
      <c r="Q30" s="845"/>
      <c r="R30" s="845"/>
      <c r="S30" s="845"/>
      <c r="T30" s="845"/>
      <c r="U30" s="845"/>
      <c r="V30" s="845"/>
      <c r="W30" s="845"/>
      <c r="X30" s="845"/>
      <c r="Y30" s="845"/>
      <c r="Z30" s="845"/>
      <c r="AA30" s="845"/>
      <c r="AB30" s="845"/>
      <c r="AC30" s="845"/>
      <c r="AD30" s="845"/>
      <c r="AE30" s="845"/>
      <c r="AF30" s="845"/>
      <c r="AG30" s="845"/>
      <c r="AH30" s="845"/>
      <c r="AI30" s="93"/>
    </row>
    <row r="31" spans="1:43">
      <c r="D31" s="88" t="str">
        <f t="shared" si="0"/>
        <v/>
      </c>
      <c r="E31" s="93"/>
      <c r="F31" s="845" t="str">
        <f>IF(D31="","",入力シート!BB110)</f>
        <v/>
      </c>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c r="AF31" s="845"/>
      <c r="AG31" s="845"/>
      <c r="AH31" s="845"/>
      <c r="AI31" s="93"/>
    </row>
    <row r="32" spans="1:43">
      <c r="D32" s="88" t="str">
        <f t="shared" si="0"/>
        <v/>
      </c>
      <c r="E32" s="93"/>
      <c r="F32" s="845" t="str">
        <f>IF(D32="","",入力シート!BB111)</f>
        <v/>
      </c>
      <c r="G32" s="845"/>
      <c r="H32" s="845"/>
      <c r="I32" s="845"/>
      <c r="J32" s="845"/>
      <c r="K32" s="845"/>
      <c r="L32" s="845"/>
      <c r="M32" s="845"/>
      <c r="N32" s="845"/>
      <c r="O32" s="845"/>
      <c r="P32" s="845"/>
      <c r="Q32" s="845"/>
      <c r="R32" s="845"/>
      <c r="S32" s="845"/>
      <c r="T32" s="845"/>
      <c r="U32" s="845"/>
      <c r="V32" s="845"/>
      <c r="W32" s="845"/>
      <c r="X32" s="845"/>
      <c r="Y32" s="845"/>
      <c r="Z32" s="845"/>
      <c r="AA32" s="845"/>
      <c r="AB32" s="845"/>
      <c r="AC32" s="845"/>
      <c r="AD32" s="845"/>
      <c r="AE32" s="845"/>
      <c r="AF32" s="845"/>
      <c r="AG32" s="845"/>
      <c r="AH32" s="845"/>
      <c r="AI32" s="93"/>
    </row>
    <row r="33" spans="3:35">
      <c r="D33" s="88" t="str">
        <f t="shared" si="0"/>
        <v/>
      </c>
      <c r="E33" s="93"/>
      <c r="F33" s="845" t="str">
        <f>IF(D33="","",入力シート!BB112)</f>
        <v/>
      </c>
      <c r="G33" s="845"/>
      <c r="H33" s="845"/>
      <c r="I33" s="845"/>
      <c r="J33" s="845"/>
      <c r="K33" s="845"/>
      <c r="L33" s="845"/>
      <c r="M33" s="845"/>
      <c r="N33" s="845"/>
      <c r="O33" s="845"/>
      <c r="P33" s="845"/>
      <c r="Q33" s="845"/>
      <c r="R33" s="845"/>
      <c r="S33" s="845"/>
      <c r="T33" s="845"/>
      <c r="U33" s="845"/>
      <c r="V33" s="845"/>
      <c r="W33" s="845"/>
      <c r="X33" s="845"/>
      <c r="Y33" s="845"/>
      <c r="Z33" s="845"/>
      <c r="AA33" s="845"/>
      <c r="AB33" s="845"/>
      <c r="AC33" s="845"/>
      <c r="AD33" s="845"/>
      <c r="AE33" s="845"/>
      <c r="AF33" s="845"/>
      <c r="AG33" s="845"/>
      <c r="AH33" s="845"/>
      <c r="AI33" s="93"/>
    </row>
    <row r="34" spans="3:35">
      <c r="D34" s="88" t="str">
        <f t="shared" si="0"/>
        <v/>
      </c>
      <c r="E34" s="93"/>
      <c r="F34" s="845" t="str">
        <f>IF(D34="","",入力シート!BB113)</f>
        <v/>
      </c>
      <c r="G34" s="845"/>
      <c r="H34" s="845"/>
      <c r="I34" s="845"/>
      <c r="J34" s="845"/>
      <c r="K34" s="845"/>
      <c r="L34" s="845"/>
      <c r="M34" s="845"/>
      <c r="N34" s="845"/>
      <c r="O34" s="845"/>
      <c r="P34" s="845"/>
      <c r="Q34" s="845"/>
      <c r="R34" s="845"/>
      <c r="S34" s="845"/>
      <c r="T34" s="845"/>
      <c r="U34" s="845"/>
      <c r="V34" s="845"/>
      <c r="W34" s="845"/>
      <c r="X34" s="845"/>
      <c r="Y34" s="845"/>
      <c r="Z34" s="845"/>
      <c r="AA34" s="845"/>
      <c r="AB34" s="845"/>
      <c r="AC34" s="845"/>
      <c r="AD34" s="845"/>
      <c r="AE34" s="845"/>
      <c r="AF34" s="845"/>
      <c r="AG34" s="845"/>
      <c r="AH34" s="845"/>
      <c r="AI34" s="93"/>
    </row>
    <row r="35" spans="3:35">
      <c r="D35" s="88" t="str">
        <f t="shared" si="0"/>
        <v/>
      </c>
      <c r="E35" s="93"/>
      <c r="F35" s="845" t="str">
        <f>IF(D35="","",入力シート!BB114)</f>
        <v/>
      </c>
      <c r="G35" s="845"/>
      <c r="H35" s="845"/>
      <c r="I35" s="845"/>
      <c r="J35" s="845"/>
      <c r="K35" s="845"/>
      <c r="L35" s="845"/>
      <c r="M35" s="845"/>
      <c r="N35" s="845"/>
      <c r="O35" s="845"/>
      <c r="P35" s="845"/>
      <c r="Q35" s="845"/>
      <c r="R35" s="845"/>
      <c r="S35" s="845"/>
      <c r="T35" s="845"/>
      <c r="U35" s="845"/>
      <c r="V35" s="845"/>
      <c r="W35" s="845"/>
      <c r="X35" s="845"/>
      <c r="Y35" s="845"/>
      <c r="Z35" s="845"/>
      <c r="AA35" s="845"/>
      <c r="AB35" s="845"/>
      <c r="AC35" s="845"/>
      <c r="AD35" s="845"/>
      <c r="AE35" s="845"/>
      <c r="AF35" s="845"/>
      <c r="AG35" s="845"/>
      <c r="AH35" s="845"/>
      <c r="AI35" s="93"/>
    </row>
    <row r="36" spans="3:35">
      <c r="D36" s="88" t="str">
        <f t="shared" si="0"/>
        <v/>
      </c>
      <c r="E36" s="93"/>
      <c r="F36" s="845" t="str">
        <f>IF(D36="","",入力シート!BB115)</f>
        <v/>
      </c>
      <c r="G36" s="845"/>
      <c r="H36" s="845"/>
      <c r="I36" s="845"/>
      <c r="J36" s="845"/>
      <c r="K36" s="845"/>
      <c r="L36" s="845"/>
      <c r="M36" s="845"/>
      <c r="N36" s="845"/>
      <c r="O36" s="845"/>
      <c r="P36" s="845"/>
      <c r="Q36" s="845"/>
      <c r="R36" s="845"/>
      <c r="S36" s="845"/>
      <c r="T36" s="845"/>
      <c r="U36" s="845"/>
      <c r="V36" s="845"/>
      <c r="W36" s="845"/>
      <c r="X36" s="845"/>
      <c r="Y36" s="845"/>
      <c r="Z36" s="845"/>
      <c r="AA36" s="845"/>
      <c r="AB36" s="845"/>
      <c r="AC36" s="845"/>
      <c r="AD36" s="845"/>
      <c r="AE36" s="845"/>
      <c r="AF36" s="845"/>
      <c r="AG36" s="845"/>
      <c r="AH36" s="845"/>
      <c r="AI36" s="93"/>
    </row>
    <row r="37" spans="3:35">
      <c r="D37" s="88" t="str">
        <f t="shared" si="0"/>
        <v/>
      </c>
      <c r="E37" s="93"/>
      <c r="F37" s="845" t="str">
        <f>IF(D37="","",入力シート!BB116)</f>
        <v/>
      </c>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5"/>
      <c r="AI37" s="93"/>
    </row>
    <row r="38" spans="3:35">
      <c r="D38" s="88" t="str">
        <f t="shared" si="0"/>
        <v/>
      </c>
      <c r="E38" s="93"/>
      <c r="F38" s="845" t="str">
        <f>IF(D38="","",入力シート!BB117)</f>
        <v/>
      </c>
      <c r="G38" s="845"/>
      <c r="H38" s="845"/>
      <c r="I38" s="845"/>
      <c r="J38" s="845"/>
      <c r="K38" s="845"/>
      <c r="L38" s="845"/>
      <c r="M38" s="845"/>
      <c r="N38" s="845"/>
      <c r="O38" s="845"/>
      <c r="P38" s="845"/>
      <c r="Q38" s="845"/>
      <c r="R38" s="845"/>
      <c r="S38" s="845"/>
      <c r="T38" s="845"/>
      <c r="U38" s="845"/>
      <c r="V38" s="845"/>
      <c r="W38" s="845"/>
      <c r="X38" s="845"/>
      <c r="Y38" s="845"/>
      <c r="Z38" s="845"/>
      <c r="AA38" s="845"/>
      <c r="AB38" s="845"/>
      <c r="AC38" s="845"/>
      <c r="AD38" s="845"/>
      <c r="AE38" s="845"/>
      <c r="AF38" s="845"/>
      <c r="AG38" s="845"/>
      <c r="AH38" s="845"/>
    </row>
    <row r="40" spans="3:35">
      <c r="C40" s="23" t="s">
        <v>378</v>
      </c>
    </row>
    <row r="41" spans="3:35">
      <c r="D41" s="88" t="str">
        <f>D11</f>
        <v/>
      </c>
      <c r="E41" s="93"/>
      <c r="F41" s="845" t="str">
        <f>IF(D41="","",入力シート!AW108)</f>
        <v/>
      </c>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93"/>
    </row>
    <row r="42" spans="3:35">
      <c r="D42" s="88" t="str">
        <f>D12</f>
        <v/>
      </c>
      <c r="E42" s="93"/>
      <c r="F42" s="845" t="str">
        <f>IF(D42="","",入力シート!AW109)</f>
        <v/>
      </c>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5"/>
      <c r="AG42" s="845"/>
      <c r="AH42" s="845"/>
      <c r="AI42" s="93"/>
    </row>
    <row r="43" spans="3:35">
      <c r="D43" s="88" t="str">
        <f>D13</f>
        <v/>
      </c>
      <c r="E43" s="93"/>
      <c r="F43" s="845" t="str">
        <f>IF(D43="","",入力シート!AW110)</f>
        <v/>
      </c>
      <c r="G43" s="845"/>
      <c r="H43" s="845"/>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93"/>
    </row>
    <row r="44" spans="3:35">
      <c r="D44" s="88" t="str">
        <f t="shared" ref="D44:D45" si="1">D14</f>
        <v/>
      </c>
      <c r="E44" s="93"/>
      <c r="F44" s="845" t="str">
        <f>IF(D44="","",入力シート!AW111)</f>
        <v/>
      </c>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93"/>
    </row>
    <row r="45" spans="3:35">
      <c r="D45" s="88" t="str">
        <f t="shared" si="1"/>
        <v/>
      </c>
      <c r="E45" s="93"/>
      <c r="F45" s="845" t="str">
        <f>IF(D45="","",入力シート!AW112)</f>
        <v/>
      </c>
      <c r="G45" s="845"/>
      <c r="H45" s="845"/>
      <c r="I45" s="845"/>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row>
    <row r="46" spans="3:35">
      <c r="D46" s="88" t="str">
        <f>D16</f>
        <v/>
      </c>
      <c r="E46" s="93"/>
      <c r="F46" s="845" t="str">
        <f>IF(D46="","",入力シート!AW113)</f>
        <v/>
      </c>
      <c r="G46" s="845"/>
      <c r="H46" s="845"/>
      <c r="I46" s="845"/>
      <c r="J46" s="845"/>
      <c r="K46" s="845"/>
      <c r="L46" s="845"/>
      <c r="M46" s="845"/>
      <c r="N46" s="845"/>
      <c r="O46" s="845"/>
      <c r="P46" s="845"/>
      <c r="Q46" s="845"/>
      <c r="R46" s="845"/>
      <c r="S46" s="845"/>
      <c r="T46" s="845"/>
      <c r="U46" s="845"/>
      <c r="V46" s="845"/>
      <c r="W46" s="845"/>
      <c r="X46" s="845"/>
      <c r="Y46" s="845"/>
      <c r="Z46" s="845"/>
      <c r="AA46" s="845"/>
      <c r="AB46" s="845"/>
      <c r="AC46" s="845"/>
      <c r="AD46" s="845"/>
      <c r="AE46" s="845"/>
      <c r="AF46" s="845"/>
      <c r="AG46" s="845"/>
      <c r="AH46" s="845"/>
      <c r="AI46" s="93"/>
    </row>
    <row r="47" spans="3:35">
      <c r="D47" s="88" t="str">
        <f>D17</f>
        <v/>
      </c>
      <c r="E47" s="93"/>
      <c r="F47" s="845" t="str">
        <f>IF(D47="","",入力シート!AW114)</f>
        <v/>
      </c>
      <c r="G47" s="845"/>
      <c r="H47" s="845"/>
      <c r="I47" s="845"/>
      <c r="J47" s="845"/>
      <c r="K47" s="845"/>
      <c r="L47" s="845"/>
      <c r="M47" s="845"/>
      <c r="N47" s="845"/>
      <c r="O47" s="845"/>
      <c r="P47" s="845"/>
      <c r="Q47" s="845"/>
      <c r="R47" s="845"/>
      <c r="S47" s="845"/>
      <c r="T47" s="845"/>
      <c r="U47" s="845"/>
      <c r="V47" s="845"/>
      <c r="W47" s="845"/>
      <c r="X47" s="845"/>
      <c r="Y47" s="845"/>
      <c r="Z47" s="845"/>
      <c r="AA47" s="845"/>
      <c r="AB47" s="845"/>
      <c r="AC47" s="845"/>
      <c r="AD47" s="845"/>
      <c r="AE47" s="845"/>
      <c r="AF47" s="845"/>
      <c r="AG47" s="845"/>
      <c r="AH47" s="845"/>
      <c r="AI47" s="93"/>
    </row>
    <row r="48" spans="3:35">
      <c r="D48" s="88" t="str">
        <f>D18</f>
        <v/>
      </c>
      <c r="E48" s="93"/>
      <c r="F48" s="845" t="str">
        <f>IF(D48="","",入力シート!AW115)</f>
        <v/>
      </c>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5"/>
      <c r="AI48" s="93"/>
    </row>
    <row r="49" spans="3:35">
      <c r="D49" s="88" t="str">
        <f t="shared" ref="D49:D50" si="2">D19</f>
        <v/>
      </c>
      <c r="E49" s="93"/>
      <c r="F49" s="845" t="str">
        <f>IF(D49="","",入力シート!AW116)</f>
        <v/>
      </c>
      <c r="G49" s="845"/>
      <c r="H49" s="845"/>
      <c r="I49" s="845"/>
      <c r="J49" s="845"/>
      <c r="K49" s="845"/>
      <c r="L49" s="845"/>
      <c r="M49" s="845"/>
      <c r="N49" s="845"/>
      <c r="O49" s="845"/>
      <c r="P49" s="845"/>
      <c r="Q49" s="845"/>
      <c r="R49" s="845"/>
      <c r="S49" s="845"/>
      <c r="T49" s="845"/>
      <c r="U49" s="845"/>
      <c r="V49" s="845"/>
      <c r="W49" s="845"/>
      <c r="X49" s="845"/>
      <c r="Y49" s="845"/>
      <c r="Z49" s="845"/>
      <c r="AA49" s="845"/>
      <c r="AB49" s="845"/>
      <c r="AC49" s="845"/>
      <c r="AD49" s="845"/>
      <c r="AE49" s="845"/>
      <c r="AF49" s="845"/>
      <c r="AG49" s="845"/>
      <c r="AH49" s="845"/>
      <c r="AI49" s="93"/>
    </row>
    <row r="50" spans="3:35">
      <c r="D50" s="88" t="str">
        <f t="shared" si="2"/>
        <v/>
      </c>
      <c r="E50" s="93"/>
      <c r="F50" s="845" t="str">
        <f>IF(D50="","",入力シート!AW117)</f>
        <v/>
      </c>
      <c r="G50" s="845"/>
      <c r="H50" s="845"/>
      <c r="I50" s="845"/>
      <c r="J50" s="845"/>
      <c r="K50" s="845"/>
      <c r="L50" s="845"/>
      <c r="M50" s="845"/>
      <c r="N50" s="845"/>
      <c r="O50" s="845"/>
      <c r="P50" s="845"/>
      <c r="Q50" s="845"/>
      <c r="R50" s="845"/>
      <c r="S50" s="845"/>
      <c r="T50" s="845"/>
      <c r="U50" s="845"/>
      <c r="V50" s="845"/>
      <c r="W50" s="845"/>
      <c r="X50" s="845"/>
      <c r="Y50" s="845"/>
      <c r="Z50" s="845"/>
      <c r="AA50" s="845"/>
      <c r="AB50" s="845"/>
      <c r="AC50" s="845"/>
      <c r="AD50" s="845"/>
      <c r="AE50" s="845"/>
      <c r="AF50" s="845"/>
      <c r="AG50" s="845"/>
      <c r="AH50" s="845"/>
    </row>
    <row r="52" spans="3:35">
      <c r="C52" s="23" t="s">
        <v>366</v>
      </c>
    </row>
    <row r="53" spans="3:35">
      <c r="F53" s="846" t="s">
        <v>367</v>
      </c>
      <c r="G53" s="846"/>
      <c r="H53" s="846"/>
      <c r="I53" s="846"/>
      <c r="J53" s="846"/>
      <c r="K53" s="846"/>
      <c r="L53" s="846"/>
      <c r="M53" s="846"/>
    </row>
    <row r="54" spans="3:35">
      <c r="F54" s="94"/>
      <c r="G54" s="94"/>
      <c r="H54" s="94"/>
      <c r="I54" s="94"/>
      <c r="J54" s="94"/>
      <c r="K54" s="94"/>
      <c r="L54" s="94"/>
      <c r="M54" s="94"/>
    </row>
    <row r="56" spans="3:35">
      <c r="D56" s="363" t="s">
        <v>368</v>
      </c>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3"/>
      <c r="AE56" s="363"/>
      <c r="AF56" s="363"/>
      <c r="AG56" s="363"/>
      <c r="AH56" s="363"/>
      <c r="AI56" s="363"/>
    </row>
    <row r="57" spans="3:35">
      <c r="D57" s="847">
        <f>入力シート!F238</f>
        <v>0</v>
      </c>
      <c r="E57" s="847"/>
      <c r="F57" s="847"/>
      <c r="G57" s="847"/>
      <c r="H57" s="847"/>
      <c r="I57" s="847"/>
      <c r="J57" s="847"/>
      <c r="K57" s="847"/>
      <c r="L57" s="130" t="s">
        <v>369</v>
      </c>
      <c r="M57" s="130"/>
      <c r="N57" s="130"/>
      <c r="O57" s="130"/>
    </row>
    <row r="58" spans="3:35">
      <c r="E58" s="846" t="s">
        <v>370</v>
      </c>
      <c r="F58" s="846"/>
      <c r="G58" s="846"/>
      <c r="H58" s="846"/>
      <c r="I58" s="846"/>
      <c r="J58" s="846"/>
      <c r="K58" s="93"/>
      <c r="L58" s="93"/>
    </row>
    <row r="59" spans="3:35">
      <c r="F59" s="522" t="s">
        <v>371</v>
      </c>
      <c r="G59" s="522"/>
      <c r="H59" s="522"/>
      <c r="I59" s="522"/>
      <c r="J59" s="130">
        <f>入力シート!F239</f>
        <v>0</v>
      </c>
      <c r="K59" s="130"/>
      <c r="L59" s="130"/>
      <c r="M59" s="130"/>
      <c r="N59" s="130"/>
      <c r="O59" s="130"/>
      <c r="P59" s="130"/>
      <c r="Q59" s="9"/>
      <c r="R59" s="9"/>
      <c r="S59" s="9"/>
      <c r="T59" s="522" t="s">
        <v>372</v>
      </c>
      <c r="U59" s="522"/>
      <c r="V59" s="522"/>
      <c r="W59" s="522"/>
      <c r="X59" s="130">
        <f>入力シート!Q239</f>
        <v>0</v>
      </c>
      <c r="Y59" s="130"/>
      <c r="Z59" s="130"/>
      <c r="AA59" s="130"/>
      <c r="AB59" s="130"/>
      <c r="AC59" s="130"/>
      <c r="AD59" s="130"/>
      <c r="AE59" s="130"/>
      <c r="AF59" s="95"/>
      <c r="AG59" s="9"/>
      <c r="AH59" s="9"/>
    </row>
    <row r="60" spans="3:35">
      <c r="F60" s="85"/>
      <c r="G60" s="85"/>
      <c r="H60" s="85"/>
      <c r="I60" s="85"/>
      <c r="T60" s="85"/>
      <c r="U60" s="85"/>
      <c r="V60" s="85"/>
      <c r="W60" s="85"/>
      <c r="AF60" s="12"/>
    </row>
    <row r="61" spans="3:35">
      <c r="F61" s="522" t="s">
        <v>371</v>
      </c>
      <c r="G61" s="522"/>
      <c r="H61" s="522"/>
      <c r="I61" s="522"/>
      <c r="J61" s="130">
        <f>入力シート!F240</f>
        <v>0</v>
      </c>
      <c r="K61" s="130"/>
      <c r="L61" s="130"/>
      <c r="M61" s="130"/>
      <c r="N61" s="130"/>
      <c r="O61" s="130"/>
      <c r="P61" s="130"/>
      <c r="Q61" s="9"/>
      <c r="R61" s="9"/>
      <c r="S61" s="9"/>
      <c r="T61" s="522" t="s">
        <v>372</v>
      </c>
      <c r="U61" s="522"/>
      <c r="V61" s="522"/>
      <c r="W61" s="522"/>
      <c r="X61" s="130">
        <f>入力シート!Q240</f>
        <v>0</v>
      </c>
      <c r="Y61" s="130"/>
      <c r="Z61" s="130"/>
      <c r="AA61" s="130"/>
      <c r="AB61" s="130"/>
      <c r="AC61" s="130"/>
      <c r="AD61" s="130"/>
      <c r="AE61" s="130"/>
      <c r="AF61" s="95"/>
      <c r="AG61" s="9"/>
      <c r="AH61" s="9"/>
    </row>
    <row r="62" spans="3:35">
      <c r="F62" s="85"/>
      <c r="G62" s="85"/>
      <c r="H62" s="85"/>
      <c r="I62" s="85"/>
      <c r="J62" s="9"/>
      <c r="K62" s="9"/>
      <c r="L62" s="9"/>
      <c r="M62" s="9"/>
      <c r="N62" s="9"/>
      <c r="O62" s="9"/>
      <c r="P62" s="9"/>
      <c r="Q62" s="9"/>
      <c r="R62" s="9"/>
      <c r="S62" s="9"/>
      <c r="T62" s="85"/>
      <c r="U62" s="85"/>
      <c r="V62" s="85"/>
      <c r="W62" s="85"/>
      <c r="X62" s="9"/>
      <c r="Y62" s="9"/>
      <c r="Z62" s="9"/>
      <c r="AA62" s="9"/>
      <c r="AB62" s="9"/>
      <c r="AC62" s="9"/>
      <c r="AD62" s="9"/>
      <c r="AE62" s="9"/>
      <c r="AF62" s="9"/>
      <c r="AG62" s="9"/>
      <c r="AH62" s="9"/>
    </row>
    <row r="63" spans="3:35">
      <c r="F63" s="85"/>
      <c r="G63" s="85"/>
      <c r="H63" s="85"/>
      <c r="I63" s="85"/>
      <c r="J63" s="9"/>
      <c r="K63" s="9"/>
      <c r="L63" s="9"/>
      <c r="M63" s="9"/>
      <c r="N63" s="9"/>
      <c r="O63" s="9"/>
      <c r="P63" s="9"/>
      <c r="Q63" s="9"/>
      <c r="R63" s="9"/>
      <c r="S63" s="9"/>
      <c r="T63" s="85"/>
      <c r="U63" s="85"/>
      <c r="V63" s="85"/>
      <c r="W63" s="85"/>
      <c r="X63" s="9"/>
      <c r="Y63" s="9"/>
      <c r="Z63" s="9"/>
      <c r="AA63" s="9"/>
      <c r="AB63" s="9"/>
      <c r="AC63" s="9"/>
      <c r="AD63" s="9"/>
      <c r="AE63" s="9"/>
      <c r="AF63" s="9"/>
      <c r="AG63" s="9"/>
      <c r="AH63" s="9"/>
    </row>
    <row r="64" spans="3:35">
      <c r="F64" s="85"/>
      <c r="G64" s="85"/>
      <c r="H64" s="85"/>
      <c r="I64" s="85"/>
      <c r="J64" s="9"/>
      <c r="K64" s="9"/>
      <c r="L64" s="9"/>
      <c r="M64" s="9"/>
      <c r="N64" s="9"/>
      <c r="O64" s="9"/>
      <c r="P64" s="9"/>
      <c r="Q64" s="9"/>
      <c r="R64" s="9"/>
      <c r="S64" s="9"/>
      <c r="T64" s="85"/>
      <c r="U64" s="85"/>
      <c r="V64" s="85"/>
      <c r="W64" s="85"/>
      <c r="X64" s="9"/>
      <c r="Y64" s="9"/>
      <c r="Z64" s="9"/>
      <c r="AA64" s="9"/>
      <c r="AB64" s="9"/>
      <c r="AC64" s="9"/>
      <c r="AD64" s="9"/>
      <c r="AE64" s="9"/>
      <c r="AF64" s="9"/>
      <c r="AG64" s="9"/>
      <c r="AH64" s="9"/>
    </row>
    <row r="65" spans="2:35">
      <c r="F65" s="85"/>
      <c r="G65" s="85"/>
      <c r="H65" s="85"/>
      <c r="I65" s="85"/>
      <c r="J65" s="9"/>
      <c r="K65" s="9"/>
      <c r="L65" s="9"/>
      <c r="M65" s="9"/>
      <c r="N65" s="9"/>
      <c r="O65" s="9"/>
      <c r="P65" s="9"/>
      <c r="Q65" s="9"/>
      <c r="R65" s="9"/>
      <c r="S65" s="9"/>
      <c r="T65" s="85"/>
      <c r="U65" s="85"/>
      <c r="V65" s="85"/>
      <c r="W65" s="85"/>
      <c r="X65" s="9"/>
      <c r="Y65" s="9"/>
      <c r="Z65" s="9"/>
      <c r="AA65" s="9"/>
      <c r="AB65" s="9"/>
      <c r="AC65" s="9"/>
      <c r="AD65" s="9"/>
      <c r="AE65" s="9"/>
      <c r="AF65" s="9"/>
      <c r="AG65" s="9"/>
      <c r="AH65" s="9"/>
    </row>
    <row r="66" spans="2:35" ht="13.15" customHeight="1">
      <c r="B66" s="848" t="s">
        <v>373</v>
      </c>
      <c r="C66" s="848"/>
      <c r="D66" s="850" t="s">
        <v>379</v>
      </c>
      <c r="E66" s="850"/>
      <c r="F66" s="850"/>
      <c r="G66" s="850"/>
      <c r="H66" s="850"/>
      <c r="I66" s="850"/>
      <c r="J66" s="850"/>
      <c r="K66" s="850"/>
      <c r="L66" s="850"/>
      <c r="M66" s="850"/>
      <c r="N66" s="850"/>
      <c r="O66" s="850"/>
      <c r="P66" s="850"/>
      <c r="Q66" s="850"/>
      <c r="R66" s="850"/>
      <c r="S66" s="850"/>
      <c r="T66" s="850"/>
      <c r="U66" s="850"/>
      <c r="V66" s="850"/>
      <c r="W66" s="850"/>
      <c r="X66" s="850"/>
      <c r="Y66" s="850"/>
      <c r="Z66" s="850"/>
      <c r="AA66" s="850"/>
      <c r="AB66" s="850"/>
      <c r="AC66" s="850"/>
      <c r="AD66" s="850"/>
      <c r="AE66" s="850"/>
      <c r="AF66" s="850"/>
      <c r="AG66" s="850"/>
      <c r="AH66" s="850"/>
      <c r="AI66" s="850"/>
    </row>
    <row r="67" spans="2:35">
      <c r="B67" s="96"/>
      <c r="C67" s="96"/>
      <c r="D67" s="850"/>
      <c r="E67" s="850"/>
      <c r="F67" s="850"/>
      <c r="G67" s="850"/>
      <c r="H67" s="850"/>
      <c r="I67" s="850"/>
      <c r="J67" s="850"/>
      <c r="K67" s="850"/>
      <c r="L67" s="850"/>
      <c r="M67" s="850"/>
      <c r="N67" s="850"/>
      <c r="O67" s="850"/>
      <c r="P67" s="850"/>
      <c r="Q67" s="850"/>
      <c r="R67" s="850"/>
      <c r="S67" s="850"/>
      <c r="T67" s="850"/>
      <c r="U67" s="850"/>
      <c r="V67" s="850"/>
      <c r="W67" s="850"/>
      <c r="X67" s="850"/>
      <c r="Y67" s="850"/>
      <c r="Z67" s="850"/>
      <c r="AA67" s="850"/>
      <c r="AB67" s="850"/>
      <c r="AC67" s="850"/>
      <c r="AD67" s="850"/>
      <c r="AE67" s="850"/>
      <c r="AF67" s="850"/>
      <c r="AG67" s="850"/>
      <c r="AH67" s="850"/>
      <c r="AI67" s="850"/>
    </row>
    <row r="68" spans="2:35">
      <c r="B68" s="97"/>
      <c r="C68" s="97"/>
      <c r="D68" s="850"/>
      <c r="E68" s="850"/>
      <c r="F68" s="850"/>
      <c r="G68" s="850"/>
      <c r="H68" s="850"/>
      <c r="I68" s="850"/>
      <c r="J68" s="850"/>
      <c r="K68" s="850"/>
      <c r="L68" s="850"/>
      <c r="M68" s="850"/>
      <c r="N68" s="850"/>
      <c r="O68" s="850"/>
      <c r="P68" s="850"/>
      <c r="Q68" s="850"/>
      <c r="R68" s="850"/>
      <c r="S68" s="850"/>
      <c r="T68" s="850"/>
      <c r="U68" s="850"/>
      <c r="V68" s="850"/>
      <c r="W68" s="850"/>
      <c r="X68" s="850"/>
      <c r="Y68" s="850"/>
      <c r="Z68" s="850"/>
      <c r="AA68" s="850"/>
      <c r="AB68" s="850"/>
      <c r="AC68" s="850"/>
      <c r="AD68" s="850"/>
      <c r="AE68" s="850"/>
      <c r="AF68" s="850"/>
      <c r="AG68" s="850"/>
      <c r="AH68" s="850"/>
      <c r="AI68" s="850"/>
    </row>
  </sheetData>
  <sheetProtection sheet="1" selectLockedCells="1" selectUnlockedCells="1"/>
  <mergeCells count="118">
    <mergeCell ref="F43:AH43"/>
    <mergeCell ref="F44:AH44"/>
    <mergeCell ref="F45:AH45"/>
    <mergeCell ref="V24:AA24"/>
    <mergeCell ref="F26:N26"/>
    <mergeCell ref="F29:AH29"/>
    <mergeCell ref="F30:AH30"/>
    <mergeCell ref="F31:AH31"/>
    <mergeCell ref="F32:AH32"/>
    <mergeCell ref="F33:AH33"/>
    <mergeCell ref="B1:AI1"/>
    <mergeCell ref="B2:AI2"/>
    <mergeCell ref="B6:AI6"/>
    <mergeCell ref="AJ10:AM10"/>
    <mergeCell ref="AG21:AI21"/>
    <mergeCell ref="AJ21:AM21"/>
    <mergeCell ref="F38:AH38"/>
    <mergeCell ref="F41:AH41"/>
    <mergeCell ref="F42:AH42"/>
    <mergeCell ref="F37:AH37"/>
    <mergeCell ref="F34:AH34"/>
    <mergeCell ref="F35:AH35"/>
    <mergeCell ref="F36:AH36"/>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AN13:AQ13"/>
    <mergeCell ref="E14:P14"/>
    <mergeCell ref="Q14:S14"/>
    <mergeCell ref="T14:X14"/>
    <mergeCell ref="Y14:AF14"/>
    <mergeCell ref="AG14:AI14"/>
    <mergeCell ref="AJ14:AM14"/>
    <mergeCell ref="AN14:AQ14"/>
    <mergeCell ref="E13:P13"/>
    <mergeCell ref="Q13:S13"/>
    <mergeCell ref="T13:X13"/>
    <mergeCell ref="Y13:AF13"/>
    <mergeCell ref="AG13:AI13"/>
    <mergeCell ref="AJ13:AM13"/>
    <mergeCell ref="AN15:AQ15"/>
    <mergeCell ref="E16:P16"/>
    <mergeCell ref="Q16:S16"/>
    <mergeCell ref="T16:X16"/>
    <mergeCell ref="Y16:AF16"/>
    <mergeCell ref="AG16:AI16"/>
    <mergeCell ref="AJ16:AM16"/>
    <mergeCell ref="AN16:AQ16"/>
    <mergeCell ref="E15:P15"/>
    <mergeCell ref="Q15:S15"/>
    <mergeCell ref="T15:X15"/>
    <mergeCell ref="Y15:AF15"/>
    <mergeCell ref="AG15:AI15"/>
    <mergeCell ref="AJ15:AM15"/>
    <mergeCell ref="AN17:AQ17"/>
    <mergeCell ref="E18:P18"/>
    <mergeCell ref="Q18:S18"/>
    <mergeCell ref="T18:X18"/>
    <mergeCell ref="Y18:AF18"/>
    <mergeCell ref="AG18:AI18"/>
    <mergeCell ref="AJ18:AM18"/>
    <mergeCell ref="AN18:AQ18"/>
    <mergeCell ref="E17:P17"/>
    <mergeCell ref="Q17:S17"/>
    <mergeCell ref="T17:X17"/>
    <mergeCell ref="Y17:AF17"/>
    <mergeCell ref="AG17:AI17"/>
    <mergeCell ref="AJ17:AM17"/>
    <mergeCell ref="AN21:AQ21"/>
    <mergeCell ref="F23:M23"/>
    <mergeCell ref="O23:U23"/>
    <mergeCell ref="V23:AA23"/>
    <mergeCell ref="AN19:AQ19"/>
    <mergeCell ref="E20:P20"/>
    <mergeCell ref="Q20:S20"/>
    <mergeCell ref="T20:X20"/>
    <mergeCell ref="Y20:AF20"/>
    <mergeCell ref="AG20:AI20"/>
    <mergeCell ref="AJ20:AM20"/>
    <mergeCell ref="AN20:AQ20"/>
    <mergeCell ref="E19:P19"/>
    <mergeCell ref="Q19:S19"/>
    <mergeCell ref="T19:X19"/>
    <mergeCell ref="Y19:AF19"/>
    <mergeCell ref="AG19:AI19"/>
    <mergeCell ref="AJ19:AM19"/>
    <mergeCell ref="B66:C66"/>
    <mergeCell ref="D66:AI68"/>
    <mergeCell ref="F53:M53"/>
    <mergeCell ref="D56:AI56"/>
    <mergeCell ref="D57:K57"/>
    <mergeCell ref="L57:O57"/>
    <mergeCell ref="E58:J58"/>
    <mergeCell ref="F59:I59"/>
    <mergeCell ref="J59:P59"/>
    <mergeCell ref="T59:W59"/>
    <mergeCell ref="X59:AE59"/>
    <mergeCell ref="F46:AH46"/>
    <mergeCell ref="F47:AH47"/>
    <mergeCell ref="F48:AH48"/>
    <mergeCell ref="F49:AH49"/>
    <mergeCell ref="F50:AH50"/>
    <mergeCell ref="F61:I61"/>
    <mergeCell ref="J61:P61"/>
    <mergeCell ref="T61:W61"/>
    <mergeCell ref="X61:AE61"/>
  </mergeCells>
  <phoneticPr fontId="6"/>
  <printOptions horizontalCentered="1"/>
  <pageMargins left="0.70866141732283472" right="0.70866141732283472" top="0.74803149606299213" bottom="0.74803149606299213" header="0.31496062992125984" footer="0.31496062992125984"/>
  <pageSetup paperSize="9" scale="66" orientation="portrait" blackAndWhite="1" r:id="rId1"/>
  <headerFooter>
    <oddFooter xml:space="preserve">&amp;C&amp;8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7BECC-FEDD-410A-A23B-759EBB486994}">
  <sheetPr>
    <tabColor theme="0" tint="-0.499984740745262"/>
  </sheetPr>
  <dimension ref="A1:AQ76"/>
  <sheetViews>
    <sheetView showZeros="0" view="pageBreakPreview" zoomScale="90" zoomScaleNormal="90" zoomScaleSheetLayoutView="90" workbookViewId="0">
      <selection activeCell="F46" sqref="F46:AH46"/>
    </sheetView>
  </sheetViews>
  <sheetFormatPr defaultColWidth="2.42578125" defaultRowHeight="18.75"/>
  <cols>
    <col min="1" max="1" width="4" style="23" bestFit="1" customWidth="1"/>
    <col min="2" max="16384" width="2.42578125" style="23"/>
  </cols>
  <sheetData>
    <row r="1" spans="1:43">
      <c r="B1" s="825" t="s">
        <v>355</v>
      </c>
      <c r="C1" s="825"/>
      <c r="D1" s="825"/>
      <c r="E1" s="825"/>
      <c r="F1" s="825"/>
      <c r="G1" s="825"/>
      <c r="H1" s="825"/>
      <c r="I1" s="825"/>
      <c r="J1" s="825"/>
      <c r="K1" s="825"/>
      <c r="L1" s="825"/>
      <c r="M1" s="825"/>
      <c r="N1" s="825"/>
      <c r="O1" s="825"/>
      <c r="P1" s="825"/>
      <c r="Q1" s="825"/>
      <c r="R1" s="825"/>
      <c r="S1" s="825"/>
      <c r="T1" s="825"/>
      <c r="U1" s="825"/>
      <c r="V1" s="825"/>
      <c r="W1" s="825"/>
      <c r="X1" s="825"/>
      <c r="Y1" s="825"/>
      <c r="Z1" s="825"/>
      <c r="AA1" s="825"/>
      <c r="AB1" s="825"/>
      <c r="AC1" s="825"/>
      <c r="AD1" s="825"/>
      <c r="AE1" s="825"/>
      <c r="AF1" s="825"/>
      <c r="AG1" s="825"/>
      <c r="AH1" s="825"/>
      <c r="AI1" s="825"/>
    </row>
    <row r="2" spans="1:43">
      <c r="B2" s="825" t="s">
        <v>375</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row>
    <row r="6" spans="1:43" ht="22.5" customHeight="1">
      <c r="B6" s="828" t="s">
        <v>357</v>
      </c>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c r="AE6" s="828"/>
      <c r="AF6" s="828"/>
      <c r="AG6" s="828"/>
      <c r="AH6" s="828"/>
      <c r="AI6" s="828"/>
    </row>
    <row r="7" spans="1:43">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row>
    <row r="10" spans="1:43">
      <c r="A10" s="9" t="s">
        <v>358</v>
      </c>
      <c r="B10" s="9"/>
      <c r="C10" s="363" t="s">
        <v>380</v>
      </c>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130" t="s">
        <v>360</v>
      </c>
      <c r="AK10" s="130"/>
      <c r="AL10" s="130"/>
      <c r="AM10" s="130"/>
      <c r="AN10" s="130" t="s">
        <v>111</v>
      </c>
      <c r="AO10" s="130"/>
      <c r="AP10" s="130"/>
      <c r="AQ10" s="130"/>
    </row>
    <row r="11" spans="1:43" ht="13.5" customHeight="1">
      <c r="A11" s="23">
        <v>1</v>
      </c>
      <c r="D11" s="88" t="str">
        <f>IF(E11="","","①")</f>
        <v/>
      </c>
      <c r="E11" s="837" t="str">
        <f>IF(VLOOKUP(A11,入力シート!$B$121:$H$140,3,FALSE)="","",VLOOKUP(A11,入力シート!$B$121:$K$140,3,FALSE))</f>
        <v/>
      </c>
      <c r="F11" s="837"/>
      <c r="G11" s="837"/>
      <c r="H11" s="837"/>
      <c r="I11" s="837"/>
      <c r="J11" s="837"/>
      <c r="K11" s="837">
        <f>IF(ISNA(VLOOKUP(A11,入力シート!$B$121:$H$140,8,FALSE)),"",VLOOKUP(A11,入力シート!$B$121:$K$140,8,FALSE))</f>
        <v>0</v>
      </c>
      <c r="L11" s="837"/>
      <c r="M11" s="837"/>
      <c r="N11" s="837"/>
      <c r="O11" s="837"/>
      <c r="P11" s="837"/>
      <c r="Q11" s="89"/>
      <c r="R11" s="89"/>
      <c r="S11" s="89"/>
      <c r="T11" s="98"/>
      <c r="U11" s="98"/>
      <c r="V11" s="98"/>
      <c r="W11" s="98"/>
      <c r="X11" s="98"/>
      <c r="Y11" s="47"/>
      <c r="Z11" s="47"/>
      <c r="AA11" s="47"/>
      <c r="AB11" s="47"/>
      <c r="AC11" s="47"/>
      <c r="AD11" s="47"/>
      <c r="AE11" s="47"/>
      <c r="AF11" s="47"/>
      <c r="AG11" s="99"/>
      <c r="AH11" s="99"/>
      <c r="AI11" s="99"/>
      <c r="AJ11" s="842" t="str">
        <f>IF(ISNA(VLOOKUP(A11,入力シート!$B$121:$AQ$140,30,FALSE)),"",VLOOKUP(A11,入力シート!$B$121:$AQ$140,30,FALSE))</f>
        <v/>
      </c>
      <c r="AK11" s="842"/>
      <c r="AL11" s="842"/>
      <c r="AM11" s="842"/>
      <c r="AN11" s="842" t="str">
        <f>IF(ISNA(VLOOKUP(A11,入力シート!$B$121:$AQ$140,25,FALSE)),"",VLOOKUP(A11,入力シート!$B$121:$AQ$140,25,FALSE))</f>
        <v/>
      </c>
      <c r="AO11" s="842"/>
      <c r="AP11" s="842"/>
      <c r="AQ11" s="842"/>
    </row>
    <row r="12" spans="1:43" ht="13.5" customHeight="1">
      <c r="A12" s="23">
        <v>2</v>
      </c>
      <c r="D12" s="88" t="str">
        <f>IF(E12="","","②")</f>
        <v/>
      </c>
      <c r="E12" s="837" t="str">
        <f>IF(VLOOKUP(A12,入力シート!$B$121:$H$140,3,FALSE)="","",VLOOKUP(A12,入力シート!$B$121:$K$140,3,FALSE))</f>
        <v/>
      </c>
      <c r="F12" s="837"/>
      <c r="G12" s="837"/>
      <c r="H12" s="837"/>
      <c r="I12" s="837"/>
      <c r="J12" s="837"/>
      <c r="K12" s="837">
        <f>IF(ISNA(VLOOKUP(A12,入力シート!$B$121:$H$140,8,FALSE)),"",VLOOKUP(A12,入力シート!$B$121:$K$140,8,FALSE))</f>
        <v>0</v>
      </c>
      <c r="L12" s="837"/>
      <c r="M12" s="837"/>
      <c r="N12" s="837"/>
      <c r="O12" s="837"/>
      <c r="P12" s="837"/>
      <c r="Q12" s="89"/>
      <c r="R12" s="89"/>
      <c r="S12" s="89"/>
      <c r="T12" s="98"/>
      <c r="U12" s="98"/>
      <c r="V12" s="98"/>
      <c r="W12" s="98"/>
      <c r="X12" s="98"/>
      <c r="Y12" s="47"/>
      <c r="Z12" s="47"/>
      <c r="AA12" s="47"/>
      <c r="AB12" s="47"/>
      <c r="AC12" s="47"/>
      <c r="AD12" s="47"/>
      <c r="AE12" s="47"/>
      <c r="AF12" s="47"/>
      <c r="AG12" s="99"/>
      <c r="AH12" s="99"/>
      <c r="AI12" s="99"/>
      <c r="AJ12" s="842" t="str">
        <f>IF(ISNA(VLOOKUP(A12,入力シート!$B$121:$AQ$140,30,FALSE)),"",VLOOKUP(A12,入力シート!$B$121:$AQ$140,30,FALSE))</f>
        <v/>
      </c>
      <c r="AK12" s="842"/>
      <c r="AL12" s="842"/>
      <c r="AM12" s="842"/>
      <c r="AN12" s="842" t="str">
        <f>IF(ISNA(VLOOKUP(A12,入力シート!$B$121:$AQ$140,25,FALSE)),"",VLOOKUP(A12,入力シート!$B$121:$AQ$140,25,FALSE))</f>
        <v/>
      </c>
      <c r="AO12" s="842"/>
      <c r="AP12" s="842"/>
      <c r="AQ12" s="842"/>
    </row>
    <row r="13" spans="1:43" ht="13.5" customHeight="1">
      <c r="A13" s="23">
        <v>3</v>
      </c>
      <c r="D13" s="88" t="str">
        <f>IF(E13="","","③")</f>
        <v/>
      </c>
      <c r="E13" s="837" t="str">
        <f>IF(VLOOKUP(A13,入力シート!$B$121:$H$140,3,FALSE)="","",VLOOKUP(A13,入力シート!$B$121:$K$140,3,FALSE))</f>
        <v/>
      </c>
      <c r="F13" s="837"/>
      <c r="G13" s="837"/>
      <c r="H13" s="837"/>
      <c r="I13" s="837"/>
      <c r="J13" s="837"/>
      <c r="K13" s="837">
        <f>IF(ISNA(VLOOKUP(A13,入力シート!$B$121:$H$140,8,FALSE)),"",VLOOKUP(A13,入力シート!$B$121:$K$140,8,FALSE))</f>
        <v>0</v>
      </c>
      <c r="L13" s="837"/>
      <c r="M13" s="837"/>
      <c r="N13" s="837"/>
      <c r="O13" s="837"/>
      <c r="P13" s="837"/>
      <c r="Q13" s="89"/>
      <c r="R13" s="89"/>
      <c r="S13" s="89"/>
      <c r="T13" s="98"/>
      <c r="U13" s="98"/>
      <c r="V13" s="98"/>
      <c r="W13" s="98"/>
      <c r="X13" s="98"/>
      <c r="Y13" s="47"/>
      <c r="Z13" s="47"/>
      <c r="AA13" s="47"/>
      <c r="AB13" s="47"/>
      <c r="AC13" s="47"/>
      <c r="AD13" s="47"/>
      <c r="AE13" s="47"/>
      <c r="AF13" s="47"/>
      <c r="AG13" s="99"/>
      <c r="AH13" s="99"/>
      <c r="AI13" s="99"/>
      <c r="AJ13" s="842" t="str">
        <f>IF(ISNA(VLOOKUP(A13,入力シート!$B$121:$AQ$140,30,FALSE)),"",VLOOKUP(A13,入力シート!$B$121:$AQ$140,30,FALSE))</f>
        <v/>
      </c>
      <c r="AK13" s="842"/>
      <c r="AL13" s="842"/>
      <c r="AM13" s="842"/>
      <c r="AN13" s="842" t="str">
        <f>IF(ISNA(VLOOKUP(A13,入力シート!$B$121:$AQ$140,25,FALSE)),"",VLOOKUP(A13,入力シート!$B$121:$AQ$140,25,FALSE))</f>
        <v/>
      </c>
      <c r="AO13" s="842"/>
      <c r="AP13" s="842"/>
      <c r="AQ13" s="842"/>
    </row>
    <row r="14" spans="1:43" ht="13.5" customHeight="1">
      <c r="A14" s="23">
        <v>4</v>
      </c>
      <c r="D14" s="88" t="str">
        <f>IF(E14="","","④")</f>
        <v/>
      </c>
      <c r="E14" s="837" t="str">
        <f>IF(VLOOKUP(A14,入力シート!$B$121:$H$140,3,FALSE)="","",VLOOKUP(A14,入力シート!$B$121:$K$140,3,FALSE))</f>
        <v/>
      </c>
      <c r="F14" s="837"/>
      <c r="G14" s="837"/>
      <c r="H14" s="837"/>
      <c r="I14" s="837"/>
      <c r="J14" s="837"/>
      <c r="K14" s="837">
        <f>IF(ISNA(VLOOKUP(A14,入力シート!$B$121:$H$140,8,FALSE)),"",VLOOKUP(A14,入力シート!$B$121:$K$140,8,FALSE))</f>
        <v>0</v>
      </c>
      <c r="L14" s="837"/>
      <c r="M14" s="837"/>
      <c r="N14" s="837"/>
      <c r="O14" s="837"/>
      <c r="P14" s="837"/>
      <c r="Q14" s="89"/>
      <c r="R14" s="89"/>
      <c r="S14" s="89"/>
      <c r="T14" s="98"/>
      <c r="U14" s="98"/>
      <c r="V14" s="98"/>
      <c r="W14" s="98"/>
      <c r="X14" s="98"/>
      <c r="Y14" s="47"/>
      <c r="Z14" s="47"/>
      <c r="AA14" s="47"/>
      <c r="AB14" s="47"/>
      <c r="AC14" s="47"/>
      <c r="AD14" s="47"/>
      <c r="AE14" s="47"/>
      <c r="AF14" s="47"/>
      <c r="AG14" s="99"/>
      <c r="AH14" s="99"/>
      <c r="AI14" s="99"/>
      <c r="AJ14" s="842" t="str">
        <f>IF(ISNA(VLOOKUP(A14,入力シート!$B$121:$AQ$140,30,FALSE)),"",VLOOKUP(A14,入力シート!$B$121:$AQ$140,30,FALSE))</f>
        <v/>
      </c>
      <c r="AK14" s="842"/>
      <c r="AL14" s="842"/>
      <c r="AM14" s="842"/>
      <c r="AN14" s="842" t="str">
        <f>IF(ISNA(VLOOKUP(A14,入力シート!$B$121:$AQ$140,25,FALSE)),"",VLOOKUP(A14,入力シート!$B$121:$AQ$140,25,FALSE))</f>
        <v/>
      </c>
      <c r="AO14" s="842"/>
      <c r="AP14" s="842"/>
      <c r="AQ14" s="842"/>
    </row>
    <row r="15" spans="1:43" ht="13.5" customHeight="1">
      <c r="A15" s="23">
        <v>5</v>
      </c>
      <c r="D15" s="88" t="str">
        <f>IF(E15="","","⑤")</f>
        <v/>
      </c>
      <c r="E15" s="837" t="str">
        <f>IF(VLOOKUP(A15,入力シート!$B$121:$H$140,3,FALSE)="","",VLOOKUP(A15,入力シート!$B$121:$K$140,3,FALSE))</f>
        <v/>
      </c>
      <c r="F15" s="837"/>
      <c r="G15" s="837"/>
      <c r="H15" s="837"/>
      <c r="I15" s="837"/>
      <c r="J15" s="837"/>
      <c r="K15" s="837">
        <f>IF(ISNA(VLOOKUP(A15,入力シート!$B$121:$H$140,8,FALSE)),"",VLOOKUP(A15,入力シート!$B$121:$K$140,8,FALSE))</f>
        <v>0</v>
      </c>
      <c r="L15" s="837"/>
      <c r="M15" s="837"/>
      <c r="N15" s="837"/>
      <c r="O15" s="837"/>
      <c r="P15" s="837"/>
      <c r="Q15" s="89"/>
      <c r="R15" s="89"/>
      <c r="S15" s="89"/>
      <c r="T15" s="98"/>
      <c r="U15" s="98"/>
      <c r="V15" s="98"/>
      <c r="W15" s="98"/>
      <c r="X15" s="98"/>
      <c r="Y15" s="47"/>
      <c r="Z15" s="47"/>
      <c r="AA15" s="47"/>
      <c r="AB15" s="47"/>
      <c r="AC15" s="47"/>
      <c r="AD15" s="47"/>
      <c r="AE15" s="47"/>
      <c r="AF15" s="47"/>
      <c r="AG15" s="99"/>
      <c r="AH15" s="99"/>
      <c r="AI15" s="99"/>
      <c r="AJ15" s="842" t="str">
        <f>IF(ISNA(VLOOKUP(A15,入力シート!$B$121:$AQ$140,30,FALSE)),"",VLOOKUP(A15,入力シート!$B$121:$AQ$140,30,FALSE))</f>
        <v/>
      </c>
      <c r="AK15" s="842"/>
      <c r="AL15" s="842"/>
      <c r="AM15" s="842"/>
      <c r="AN15" s="842" t="str">
        <f>IF(ISNA(VLOOKUP(A15,入力シート!$B$121:$AQ$140,25,FALSE)),"",VLOOKUP(A15,入力シート!$B$121:$AQ$140,25,FALSE))</f>
        <v/>
      </c>
      <c r="AO15" s="842"/>
      <c r="AP15" s="842"/>
      <c r="AQ15" s="842"/>
    </row>
    <row r="16" spans="1:43" ht="13.5" customHeight="1">
      <c r="A16" s="23">
        <v>6</v>
      </c>
      <c r="D16" s="88" t="str">
        <f>IF(E16="","","⑥")</f>
        <v/>
      </c>
      <c r="E16" s="837" t="str">
        <f>IF(VLOOKUP(A16,入力シート!$B$121:$H$140,3,FALSE)="","",VLOOKUP(A16,入力シート!$B$121:$K$140,3,FALSE))</f>
        <v/>
      </c>
      <c r="F16" s="837"/>
      <c r="G16" s="837"/>
      <c r="H16" s="837"/>
      <c r="I16" s="837"/>
      <c r="J16" s="837"/>
      <c r="K16" s="837">
        <f>IF(ISNA(VLOOKUP(A16,入力シート!$B$121:$H$140,8,FALSE)),"",VLOOKUP(A16,入力シート!$B$121:$K$140,8,FALSE))</f>
        <v>0</v>
      </c>
      <c r="L16" s="837"/>
      <c r="M16" s="837"/>
      <c r="N16" s="837"/>
      <c r="O16" s="837"/>
      <c r="P16" s="837"/>
      <c r="Q16" s="89"/>
      <c r="R16" s="89"/>
      <c r="S16" s="89"/>
      <c r="T16" s="98"/>
      <c r="U16" s="98"/>
      <c r="V16" s="98"/>
      <c r="W16" s="98"/>
      <c r="X16" s="98"/>
      <c r="Y16" s="47"/>
      <c r="Z16" s="47"/>
      <c r="AA16" s="47"/>
      <c r="AB16" s="47"/>
      <c r="AC16" s="47"/>
      <c r="AD16" s="47"/>
      <c r="AE16" s="47"/>
      <c r="AF16" s="47"/>
      <c r="AG16" s="99"/>
      <c r="AH16" s="99"/>
      <c r="AI16" s="99"/>
      <c r="AJ16" s="842" t="str">
        <f>IF(ISNA(VLOOKUP(A16,入力シート!$B$121:$AQ$140,30,FALSE)),"",VLOOKUP(A16,入力シート!$B$121:$AQ$140,30,FALSE))</f>
        <v/>
      </c>
      <c r="AK16" s="842"/>
      <c r="AL16" s="842"/>
      <c r="AM16" s="842"/>
      <c r="AN16" s="842" t="str">
        <f>IF(ISNA(VLOOKUP(A16,入力シート!$B$121:$AQ$140,25,FALSE)),"",VLOOKUP(A16,入力シート!$B$121:$AQ$140,25,FALSE))</f>
        <v/>
      </c>
      <c r="AO16" s="842"/>
      <c r="AP16" s="842"/>
      <c r="AQ16" s="842"/>
    </row>
    <row r="17" spans="1:43" ht="13.5" customHeight="1">
      <c r="A17" s="23">
        <v>7</v>
      </c>
      <c r="D17" s="88" t="str">
        <f>IF(E17="","","⑦")</f>
        <v/>
      </c>
      <c r="E17" s="837" t="str">
        <f>IF(VLOOKUP(A17,入力シート!$B$121:$H$140,3,FALSE)="","",VLOOKUP(A17,入力シート!$B$121:$K$140,3,FALSE))</f>
        <v/>
      </c>
      <c r="F17" s="837"/>
      <c r="G17" s="837"/>
      <c r="H17" s="837"/>
      <c r="I17" s="837"/>
      <c r="J17" s="837"/>
      <c r="K17" s="837">
        <f>IF(ISNA(VLOOKUP(A17,入力シート!$B$121:$H$140,8,FALSE)),"",VLOOKUP(A17,入力シート!$B$121:$K$140,8,FALSE))</f>
        <v>0</v>
      </c>
      <c r="L17" s="837"/>
      <c r="M17" s="837"/>
      <c r="N17" s="837"/>
      <c r="O17" s="837"/>
      <c r="P17" s="837"/>
      <c r="Q17" s="89"/>
      <c r="R17" s="89"/>
      <c r="S17" s="89"/>
      <c r="T17" s="98"/>
      <c r="U17" s="98"/>
      <c r="V17" s="98"/>
      <c r="W17" s="98"/>
      <c r="X17" s="98"/>
      <c r="Y17" s="47"/>
      <c r="Z17" s="47"/>
      <c r="AA17" s="47"/>
      <c r="AB17" s="47"/>
      <c r="AC17" s="47"/>
      <c r="AD17" s="47"/>
      <c r="AE17" s="47"/>
      <c r="AF17" s="47"/>
      <c r="AG17" s="99"/>
      <c r="AH17" s="99"/>
      <c r="AI17" s="99"/>
      <c r="AJ17" s="842" t="str">
        <f>IF(ISNA(VLOOKUP(A17,入力シート!$B$121:$AQ$140,30,FALSE)),"",VLOOKUP(A17,入力シート!$B$121:$AQ$140,30,FALSE))</f>
        <v/>
      </c>
      <c r="AK17" s="842"/>
      <c r="AL17" s="842"/>
      <c r="AM17" s="842"/>
      <c r="AN17" s="842" t="str">
        <f>IF(ISNA(VLOOKUP(A17,入力シート!$B$121:$AQ$140,25,FALSE)),"",VLOOKUP(A17,入力シート!$B$121:$AQ$140,25,FALSE))</f>
        <v/>
      </c>
      <c r="AO17" s="842"/>
      <c r="AP17" s="842"/>
      <c r="AQ17" s="842"/>
    </row>
    <row r="18" spans="1:43" ht="13.5" customHeight="1">
      <c r="A18" s="23">
        <v>8</v>
      </c>
      <c r="D18" s="88" t="str">
        <f>IF(E18="","","⑧")</f>
        <v/>
      </c>
      <c r="E18" s="837" t="str">
        <f>IF(VLOOKUP(A18,入力シート!$B$121:$H$140,3,FALSE)="","",VLOOKUP(A18,入力シート!$B$121:$K$140,3,FALSE))</f>
        <v/>
      </c>
      <c r="F18" s="837"/>
      <c r="G18" s="837"/>
      <c r="H18" s="837"/>
      <c r="I18" s="837"/>
      <c r="J18" s="837"/>
      <c r="K18" s="837">
        <f>IF(ISNA(VLOOKUP(A18,入力シート!$B$121:$H$140,8,FALSE)),"",VLOOKUP(A18,入力シート!$B$121:$K$140,8,FALSE))</f>
        <v>0</v>
      </c>
      <c r="L18" s="837"/>
      <c r="M18" s="837"/>
      <c r="N18" s="837"/>
      <c r="O18" s="837"/>
      <c r="P18" s="837"/>
      <c r="Q18" s="89"/>
      <c r="R18" s="89"/>
      <c r="S18" s="89"/>
      <c r="T18" s="98"/>
      <c r="U18" s="98"/>
      <c r="V18" s="98"/>
      <c r="W18" s="98"/>
      <c r="X18" s="98"/>
      <c r="Y18" s="47"/>
      <c r="Z18" s="47"/>
      <c r="AA18" s="47"/>
      <c r="AB18" s="47"/>
      <c r="AC18" s="47"/>
      <c r="AD18" s="47"/>
      <c r="AE18" s="47"/>
      <c r="AF18" s="47"/>
      <c r="AG18" s="99"/>
      <c r="AH18" s="99"/>
      <c r="AI18" s="99"/>
      <c r="AJ18" s="842" t="str">
        <f>IF(ISNA(VLOOKUP(A18,入力シート!$B$121:$AQ$140,30,FALSE)),"",VLOOKUP(A18,入力シート!$B$121:$AQ$140,30,FALSE))</f>
        <v/>
      </c>
      <c r="AK18" s="842"/>
      <c r="AL18" s="842"/>
      <c r="AM18" s="842"/>
      <c r="AN18" s="842" t="str">
        <f>IF(ISNA(VLOOKUP(A18,入力シート!$B$121:$AQ$140,25,FALSE)),"",VLOOKUP(A18,入力シート!$B$121:$AQ$140,25,FALSE))</f>
        <v/>
      </c>
      <c r="AO18" s="842"/>
      <c r="AP18" s="842"/>
      <c r="AQ18" s="842"/>
    </row>
    <row r="19" spans="1:43" ht="13.5" customHeight="1">
      <c r="A19" s="23">
        <v>9</v>
      </c>
      <c r="D19" s="88" t="str">
        <f>IF(E19="","","⑨")</f>
        <v/>
      </c>
      <c r="E19" s="837" t="str">
        <f>IF(VLOOKUP(A19,入力シート!$B$121:$H$140,3,FALSE)="","",VLOOKUP(A19,入力シート!$B$121:$K$140,3,FALSE))</f>
        <v/>
      </c>
      <c r="F19" s="837"/>
      <c r="G19" s="837"/>
      <c r="H19" s="837"/>
      <c r="I19" s="837"/>
      <c r="J19" s="837"/>
      <c r="K19" s="837">
        <f>IF(ISNA(VLOOKUP(A19,入力シート!$B$121:$H$140,8,FALSE)),"",VLOOKUP(A19,入力シート!$B$121:$K$140,8,FALSE))</f>
        <v>0</v>
      </c>
      <c r="L19" s="837"/>
      <c r="M19" s="837"/>
      <c r="N19" s="837"/>
      <c r="O19" s="837"/>
      <c r="P19" s="837"/>
      <c r="Q19" s="89"/>
      <c r="R19" s="89"/>
      <c r="S19" s="89"/>
      <c r="T19" s="98"/>
      <c r="U19" s="98"/>
      <c r="V19" s="98"/>
      <c r="W19" s="98"/>
      <c r="X19" s="98"/>
      <c r="Y19" s="47"/>
      <c r="Z19" s="47"/>
      <c r="AA19" s="47"/>
      <c r="AB19" s="47"/>
      <c r="AC19" s="47"/>
      <c r="AD19" s="47"/>
      <c r="AE19" s="47"/>
      <c r="AF19" s="47"/>
      <c r="AG19" s="99"/>
      <c r="AH19" s="99"/>
      <c r="AI19" s="99"/>
      <c r="AJ19" s="842" t="str">
        <f>IF(ISNA(VLOOKUP(A19,入力シート!$B$121:$AQ$140,30,FALSE)),"",VLOOKUP(A19,入力シート!$B$121:$AQ$140,30,FALSE))</f>
        <v/>
      </c>
      <c r="AK19" s="842"/>
      <c r="AL19" s="842"/>
      <c r="AM19" s="842"/>
      <c r="AN19" s="842" t="str">
        <f>IF(ISNA(VLOOKUP(A19,入力シート!$B$121:$AQ$140,25,FALSE)),"",VLOOKUP(A19,入力シート!$B$121:$AQ$140,25,FALSE))</f>
        <v/>
      </c>
      <c r="AO19" s="842"/>
      <c r="AP19" s="842"/>
      <c r="AQ19" s="842"/>
    </row>
    <row r="20" spans="1:43" ht="13.5" customHeight="1">
      <c r="A20" s="23">
        <v>10</v>
      </c>
      <c r="D20" s="88" t="str">
        <f>IF(E20="","","⑩")</f>
        <v/>
      </c>
      <c r="E20" s="837" t="str">
        <f>IF(VLOOKUP(A20,入力シート!$B$121:$H$140,3,FALSE)="","",VLOOKUP(A20,入力シート!$B$121:$K$140,3,FALSE))</f>
        <v/>
      </c>
      <c r="F20" s="837"/>
      <c r="G20" s="837"/>
      <c r="H20" s="837"/>
      <c r="I20" s="837"/>
      <c r="J20" s="837"/>
      <c r="K20" s="837">
        <f>IF(ISNA(VLOOKUP(A20,入力シート!$B$121:$H$140,8,FALSE)),"",VLOOKUP(A20,入力シート!$B$121:$K$140,8,FALSE))</f>
        <v>0</v>
      </c>
      <c r="L20" s="837"/>
      <c r="M20" s="837"/>
      <c r="N20" s="837"/>
      <c r="O20" s="837"/>
      <c r="P20" s="837"/>
      <c r="Q20" s="89"/>
      <c r="R20" s="89"/>
      <c r="S20" s="89"/>
      <c r="T20" s="98"/>
      <c r="U20" s="98"/>
      <c r="V20" s="98"/>
      <c r="W20" s="98"/>
      <c r="X20" s="98"/>
      <c r="Y20" s="47"/>
      <c r="Z20" s="47"/>
      <c r="AA20" s="47"/>
      <c r="AB20" s="47"/>
      <c r="AC20" s="47"/>
      <c r="AD20" s="47"/>
      <c r="AE20" s="47"/>
      <c r="AF20" s="47"/>
      <c r="AG20" s="99"/>
      <c r="AH20" s="99"/>
      <c r="AI20" s="99"/>
      <c r="AJ20" s="842" t="str">
        <f>IF(ISNA(VLOOKUP(A20,入力シート!$B$121:$AQ$140,30,FALSE)),"",VLOOKUP(A20,入力シート!$B$121:$AQ$140,30,FALSE))</f>
        <v/>
      </c>
      <c r="AK20" s="842"/>
      <c r="AL20" s="842"/>
      <c r="AM20" s="842"/>
      <c r="AN20" s="842" t="str">
        <f>IF(ISNA(VLOOKUP(A20,入力シート!$B$121:$AQ$140,25,FALSE)),"",VLOOKUP(A20,入力シート!$B$121:$AQ$140,25,FALSE))</f>
        <v/>
      </c>
      <c r="AO20" s="842"/>
      <c r="AP20" s="842"/>
      <c r="AQ20" s="842"/>
    </row>
    <row r="21" spans="1:43" ht="13.5" customHeight="1">
      <c r="A21" s="23">
        <v>11</v>
      </c>
      <c r="D21" s="88" t="str">
        <f>IF(E21="","","⑪")</f>
        <v/>
      </c>
      <c r="E21" s="837" t="str">
        <f>IF(VLOOKUP(A21,入力シート!$B$121:$H$140,3,FALSE)="","",VLOOKUP(A21,入力シート!$B$121:$K$140,3,FALSE))</f>
        <v/>
      </c>
      <c r="F21" s="837"/>
      <c r="G21" s="837"/>
      <c r="H21" s="837"/>
      <c r="I21" s="837"/>
      <c r="J21" s="837"/>
      <c r="K21" s="837">
        <f>IF(ISNA(VLOOKUP(A21,入力シート!$B$121:$H$140,8,FALSE)),"",VLOOKUP(A21,入力シート!$B$121:$K$140,8,FALSE))</f>
        <v>0</v>
      </c>
      <c r="L21" s="837"/>
      <c r="M21" s="837"/>
      <c r="N21" s="837"/>
      <c r="O21" s="837"/>
      <c r="P21" s="837"/>
      <c r="Q21" s="89"/>
      <c r="R21" s="89"/>
      <c r="S21" s="89"/>
      <c r="T21" s="98"/>
      <c r="U21" s="98"/>
      <c r="V21" s="98"/>
      <c r="W21" s="98"/>
      <c r="X21" s="98"/>
      <c r="Y21" s="47"/>
      <c r="Z21" s="47"/>
      <c r="AA21" s="47"/>
      <c r="AB21" s="47"/>
      <c r="AC21" s="47"/>
      <c r="AD21" s="47"/>
      <c r="AE21" s="47"/>
      <c r="AF21" s="47"/>
      <c r="AG21" s="99"/>
      <c r="AH21" s="99"/>
      <c r="AI21" s="99"/>
      <c r="AJ21" s="842" t="str">
        <f>IF(ISNA(VLOOKUP(A21,入力シート!$B$121:$AQ$140,30,FALSE)),"",VLOOKUP(A21,入力シート!$B$121:$AQ$140,30,FALSE))</f>
        <v/>
      </c>
      <c r="AK21" s="842"/>
      <c r="AL21" s="842"/>
      <c r="AM21" s="842"/>
      <c r="AN21" s="842" t="str">
        <f>IF(ISNA(VLOOKUP(A21,入力シート!$B$121:$AQ$140,25,FALSE)),"",VLOOKUP(A21,入力シート!$B$121:$AQ$140,25,FALSE))</f>
        <v/>
      </c>
      <c r="AO21" s="842"/>
      <c r="AP21" s="842"/>
      <c r="AQ21" s="842"/>
    </row>
    <row r="22" spans="1:43" ht="13.5" customHeight="1">
      <c r="A22" s="23">
        <v>12</v>
      </c>
      <c r="D22" s="88" t="str">
        <f>IF(E22="","","⑫")</f>
        <v/>
      </c>
      <c r="E22" s="837" t="str">
        <f>IF(VLOOKUP(A22,入力シート!$B$121:$H$140,3,FALSE)="","",VLOOKUP(A22,入力シート!$B$121:$K$140,3,FALSE))</f>
        <v/>
      </c>
      <c r="F22" s="837"/>
      <c r="G22" s="837"/>
      <c r="H22" s="837"/>
      <c r="I22" s="837"/>
      <c r="J22" s="837"/>
      <c r="K22" s="837">
        <f>IF(ISNA(VLOOKUP(A22,入力シート!$B$121:$H$140,8,FALSE)),"",VLOOKUP(A22,入力シート!$B$121:$K$140,8,FALSE))</f>
        <v>0</v>
      </c>
      <c r="L22" s="837"/>
      <c r="M22" s="837"/>
      <c r="N22" s="837"/>
      <c r="O22" s="837"/>
      <c r="P22" s="837"/>
      <c r="Q22" s="89"/>
      <c r="R22" s="89"/>
      <c r="S22" s="89"/>
      <c r="T22" s="98"/>
      <c r="U22" s="98"/>
      <c r="V22" s="98"/>
      <c r="W22" s="98"/>
      <c r="X22" s="98"/>
      <c r="Y22" s="47"/>
      <c r="Z22" s="47"/>
      <c r="AA22" s="47"/>
      <c r="AB22" s="47"/>
      <c r="AC22" s="47"/>
      <c r="AD22" s="47"/>
      <c r="AE22" s="47"/>
      <c r="AF22" s="47"/>
      <c r="AG22" s="99"/>
      <c r="AH22" s="99"/>
      <c r="AI22" s="99"/>
      <c r="AJ22" s="842" t="str">
        <f>IF(ISNA(VLOOKUP(A22,入力シート!$B$121:$AQ$140,30,FALSE)),"",VLOOKUP(A22,入力シート!$B$121:$AQ$140,30,FALSE))</f>
        <v/>
      </c>
      <c r="AK22" s="842"/>
      <c r="AL22" s="842"/>
      <c r="AM22" s="842"/>
      <c r="AN22" s="842" t="str">
        <f>IF(ISNA(VLOOKUP(A22,入力シート!$B$121:$AQ$140,25,FALSE)),"",VLOOKUP(A22,入力シート!$B$121:$AQ$140,25,FALSE))</f>
        <v/>
      </c>
      <c r="AO22" s="842"/>
      <c r="AP22" s="842"/>
      <c r="AQ22" s="842"/>
    </row>
    <row r="23" spans="1:43" ht="13.5" customHeight="1">
      <c r="A23" s="23">
        <v>13</v>
      </c>
      <c r="D23" s="88" t="str">
        <f>IF(E23="","","⑬")</f>
        <v/>
      </c>
      <c r="E23" s="837" t="str">
        <f>IF(VLOOKUP(A23,入力シート!$B$121:$H$140,3,FALSE)="","",VLOOKUP(A23,入力シート!$B$121:$K$140,3,FALSE))</f>
        <v/>
      </c>
      <c r="F23" s="837"/>
      <c r="G23" s="837"/>
      <c r="H23" s="837"/>
      <c r="I23" s="837"/>
      <c r="J23" s="837"/>
      <c r="K23" s="837">
        <f>IF(ISNA(VLOOKUP(A23,入力シート!$B$121:$H$140,8,FALSE)),"",VLOOKUP(A23,入力シート!$B$121:$K$140,8,FALSE))</f>
        <v>0</v>
      </c>
      <c r="L23" s="837"/>
      <c r="M23" s="837"/>
      <c r="N23" s="837"/>
      <c r="O23" s="837"/>
      <c r="P23" s="837"/>
      <c r="Q23" s="89"/>
      <c r="R23" s="89"/>
      <c r="S23" s="89"/>
      <c r="T23" s="98"/>
      <c r="U23" s="98"/>
      <c r="V23" s="98"/>
      <c r="W23" s="98"/>
      <c r="X23" s="98"/>
      <c r="Y23" s="47"/>
      <c r="Z23" s="47"/>
      <c r="AA23" s="47"/>
      <c r="AB23" s="47"/>
      <c r="AC23" s="47"/>
      <c r="AD23" s="47"/>
      <c r="AE23" s="47"/>
      <c r="AF23" s="47"/>
      <c r="AG23" s="99"/>
      <c r="AH23" s="99"/>
      <c r="AI23" s="99"/>
      <c r="AJ23" s="842" t="str">
        <f>IF(ISNA(VLOOKUP(A23,入力シート!$B$121:$AQ$140,30,FALSE)),"",VLOOKUP(A23,入力シート!$B$121:$AQ$140,30,FALSE))</f>
        <v/>
      </c>
      <c r="AK23" s="842"/>
      <c r="AL23" s="842"/>
      <c r="AM23" s="842"/>
      <c r="AN23" s="842" t="str">
        <f>IF(ISNA(VLOOKUP(A23,入力シート!$B$121:$AQ$140,25,FALSE)),"",VLOOKUP(A23,入力シート!$B$121:$AQ$140,25,FALSE))</f>
        <v/>
      </c>
      <c r="AO23" s="842"/>
      <c r="AP23" s="842"/>
      <c r="AQ23" s="842"/>
    </row>
    <row r="24" spans="1:43" ht="13.5" customHeight="1">
      <c r="A24" s="23">
        <v>14</v>
      </c>
      <c r="D24" s="88" t="str">
        <f>IF(E24="","","⑭")</f>
        <v/>
      </c>
      <c r="E24" s="837" t="str">
        <f>IF(VLOOKUP(A24,入力シート!$B$121:$H$140,3,FALSE)="","",VLOOKUP(A24,入力シート!$B$121:$K$140,3,FALSE))</f>
        <v/>
      </c>
      <c r="F24" s="837"/>
      <c r="G24" s="837"/>
      <c r="H24" s="837"/>
      <c r="I24" s="837"/>
      <c r="J24" s="837"/>
      <c r="K24" s="837">
        <f>IF(ISNA(VLOOKUP(A24,入力シート!$B$121:$H$140,8,FALSE)),"",VLOOKUP(A24,入力シート!$B$121:$K$140,8,FALSE))</f>
        <v>0</v>
      </c>
      <c r="L24" s="837"/>
      <c r="M24" s="837"/>
      <c r="N24" s="837"/>
      <c r="O24" s="837"/>
      <c r="P24" s="837"/>
      <c r="Q24" s="89"/>
      <c r="R24" s="89"/>
      <c r="S24" s="89"/>
      <c r="T24" s="98"/>
      <c r="U24" s="98"/>
      <c r="V24" s="98"/>
      <c r="W24" s="98"/>
      <c r="X24" s="98"/>
      <c r="Y24" s="47"/>
      <c r="Z24" s="47"/>
      <c r="AA24" s="47"/>
      <c r="AB24" s="47"/>
      <c r="AC24" s="47"/>
      <c r="AD24" s="47"/>
      <c r="AE24" s="47"/>
      <c r="AF24" s="47"/>
      <c r="AG24" s="99"/>
      <c r="AH24" s="99"/>
      <c r="AI24" s="99"/>
      <c r="AJ24" s="842" t="str">
        <f>IF(ISNA(VLOOKUP(A24,入力シート!$B$121:$AQ$140,30,FALSE)),"",VLOOKUP(A24,入力シート!$B$121:$AQ$140,30,FALSE))</f>
        <v/>
      </c>
      <c r="AK24" s="842"/>
      <c r="AL24" s="842"/>
      <c r="AM24" s="842"/>
      <c r="AN24" s="842" t="str">
        <f>IF(ISNA(VLOOKUP(A24,入力シート!$B$121:$AQ$140,25,FALSE)),"",VLOOKUP(A24,入力シート!$B$121:$AQ$140,25,FALSE))</f>
        <v/>
      </c>
      <c r="AO24" s="842"/>
      <c r="AP24" s="842"/>
      <c r="AQ24" s="842"/>
    </row>
    <row r="25" spans="1:43" ht="13.5" customHeight="1">
      <c r="A25" s="23">
        <v>15</v>
      </c>
      <c r="D25" s="88" t="str">
        <f>IF(E25="","","⑮")</f>
        <v/>
      </c>
      <c r="E25" s="837" t="str">
        <f>IF(VLOOKUP(A25,入力シート!$B$121:$H$140,3,FALSE)="","",VLOOKUP(A25,入力シート!$B$121:$K$140,3,FALSE))</f>
        <v/>
      </c>
      <c r="F25" s="837"/>
      <c r="G25" s="837"/>
      <c r="H25" s="837"/>
      <c r="I25" s="837"/>
      <c r="J25" s="837"/>
      <c r="K25" s="837">
        <f>IF(ISNA(VLOOKUP(A25,入力シート!$B$121:$H$140,8,FALSE)),"",VLOOKUP(A25,入力シート!$B$121:$K$140,8,FALSE))</f>
        <v>0</v>
      </c>
      <c r="L25" s="837"/>
      <c r="M25" s="837"/>
      <c r="N25" s="837"/>
      <c r="O25" s="837"/>
      <c r="P25" s="837"/>
      <c r="Q25" s="89"/>
      <c r="R25" s="89"/>
      <c r="S25" s="89"/>
      <c r="T25" s="98"/>
      <c r="U25" s="98"/>
      <c r="V25" s="98"/>
      <c r="W25" s="98"/>
      <c r="X25" s="98"/>
      <c r="Y25" s="47"/>
      <c r="Z25" s="47"/>
      <c r="AA25" s="47"/>
      <c r="AB25" s="47"/>
      <c r="AC25" s="47"/>
      <c r="AD25" s="47"/>
      <c r="AE25" s="47"/>
      <c r="AF25" s="47"/>
      <c r="AG25" s="99"/>
      <c r="AH25" s="99"/>
      <c r="AI25" s="99"/>
      <c r="AJ25" s="842" t="str">
        <f>IF(ISNA(VLOOKUP(A25,入力シート!$B$121:$AQ$140,30,FALSE)),"",VLOOKUP(A25,入力シート!$B$121:$AQ$140,30,FALSE))</f>
        <v/>
      </c>
      <c r="AK25" s="842"/>
      <c r="AL25" s="842"/>
      <c r="AM25" s="842"/>
      <c r="AN25" s="842" t="str">
        <f>IF(ISNA(VLOOKUP(A25,入力シート!$B$121:$AQ$140,25,FALSE)),"",VLOOKUP(A25,入力シート!$B$121:$AQ$140,25,FALSE))</f>
        <v/>
      </c>
      <c r="AO25" s="842"/>
      <c r="AP25" s="842"/>
      <c r="AQ25" s="842"/>
    </row>
    <row r="26" spans="1:43" ht="13.5" customHeight="1">
      <c r="A26" s="23">
        <v>16</v>
      </c>
      <c r="D26" s="88" t="str">
        <f>IF(E26="","","⑯")</f>
        <v/>
      </c>
      <c r="E26" s="837" t="str">
        <f>IF(VLOOKUP(A26,入力シート!$B$121:$H$140,3,FALSE)="","",VLOOKUP(A26,入力シート!$B$121:$K$140,3,FALSE))</f>
        <v/>
      </c>
      <c r="F26" s="837"/>
      <c r="G26" s="837"/>
      <c r="H26" s="837"/>
      <c r="I26" s="837"/>
      <c r="J26" s="837"/>
      <c r="K26" s="837">
        <f>IF(ISNA(VLOOKUP(A26,入力シート!$B$121:$H$140,8,FALSE)),"",VLOOKUP(A26,入力シート!$B$121:$K$140,8,FALSE))</f>
        <v>0</v>
      </c>
      <c r="L26" s="837"/>
      <c r="M26" s="837"/>
      <c r="N26" s="837"/>
      <c r="O26" s="837"/>
      <c r="P26" s="837"/>
      <c r="Q26" s="89"/>
      <c r="R26" s="89"/>
      <c r="S26" s="89"/>
      <c r="T26" s="98"/>
      <c r="U26" s="98"/>
      <c r="V26" s="98"/>
      <c r="W26" s="98"/>
      <c r="X26" s="98"/>
      <c r="Y26" s="47"/>
      <c r="Z26" s="47"/>
      <c r="AA26" s="47"/>
      <c r="AB26" s="47"/>
      <c r="AC26" s="47"/>
      <c r="AD26" s="47"/>
      <c r="AE26" s="47"/>
      <c r="AF26" s="47"/>
      <c r="AG26" s="99"/>
      <c r="AH26" s="99"/>
      <c r="AI26" s="99"/>
      <c r="AJ26" s="842" t="str">
        <f>IF(ISNA(VLOOKUP(A26,入力シート!$B$121:$AQ$140,30,FALSE)),"",VLOOKUP(A26,入力シート!$B$121:$AQ$140,30,FALSE))</f>
        <v/>
      </c>
      <c r="AK26" s="842"/>
      <c r="AL26" s="842"/>
      <c r="AM26" s="842"/>
      <c r="AN26" s="842" t="str">
        <f>IF(ISNA(VLOOKUP(A26,入力シート!$B$121:$AQ$140,25,FALSE)),"",VLOOKUP(A26,入力シート!$B$121:$AQ$140,25,FALSE))</f>
        <v/>
      </c>
      <c r="AO26" s="842"/>
      <c r="AP26" s="842"/>
      <c r="AQ26" s="842"/>
    </row>
    <row r="27" spans="1:43" ht="13.5" customHeight="1">
      <c r="A27" s="23">
        <v>17</v>
      </c>
      <c r="D27" s="88" t="str">
        <f>IF(E27="","","⑰")</f>
        <v/>
      </c>
      <c r="E27" s="837" t="str">
        <f>IF(VLOOKUP(A27,入力シート!$B$121:$H$140,3,FALSE)="","",VLOOKUP(A27,入力シート!$B$121:$K$140,3,FALSE))</f>
        <v/>
      </c>
      <c r="F27" s="837"/>
      <c r="G27" s="837"/>
      <c r="H27" s="837"/>
      <c r="I27" s="837"/>
      <c r="J27" s="837"/>
      <c r="K27" s="837">
        <f>IF(ISNA(VLOOKUP(A27,入力シート!$B$121:$H$140,8,FALSE)),"",VLOOKUP(A27,入力シート!$B$121:$K$140,8,FALSE))</f>
        <v>0</v>
      </c>
      <c r="L27" s="837"/>
      <c r="M27" s="837"/>
      <c r="N27" s="837"/>
      <c r="O27" s="837"/>
      <c r="P27" s="837"/>
      <c r="Q27" s="89"/>
      <c r="R27" s="89"/>
      <c r="S27" s="89"/>
      <c r="T27" s="98"/>
      <c r="U27" s="98"/>
      <c r="V27" s="98"/>
      <c r="W27" s="98"/>
      <c r="X27" s="98"/>
      <c r="Y27" s="47"/>
      <c r="Z27" s="47"/>
      <c r="AA27" s="47"/>
      <c r="AB27" s="47"/>
      <c r="AC27" s="47"/>
      <c r="AD27" s="47"/>
      <c r="AE27" s="47"/>
      <c r="AF27" s="47"/>
      <c r="AG27" s="99"/>
      <c r="AH27" s="99"/>
      <c r="AI27" s="99"/>
      <c r="AJ27" s="842" t="str">
        <f>IF(ISNA(VLOOKUP(A27,入力シート!$B$121:$AQ$140,30,FALSE)),"",VLOOKUP(A27,入力シート!$B$121:$AQ$140,30,FALSE))</f>
        <v/>
      </c>
      <c r="AK27" s="842"/>
      <c r="AL27" s="842"/>
      <c r="AM27" s="842"/>
      <c r="AN27" s="842" t="str">
        <f>IF(ISNA(VLOOKUP(A27,入力シート!$B$121:$AQ$140,25,FALSE)),"",VLOOKUP(A27,入力シート!$B$121:$AQ$140,25,FALSE))</f>
        <v/>
      </c>
      <c r="AO27" s="842"/>
      <c r="AP27" s="842"/>
      <c r="AQ27" s="842"/>
    </row>
    <row r="28" spans="1:43" ht="13.5" customHeight="1">
      <c r="A28" s="23">
        <v>18</v>
      </c>
      <c r="D28" s="88" t="str">
        <f>IF(E28="","","⑱")</f>
        <v/>
      </c>
      <c r="E28" s="837" t="str">
        <f>IF(VLOOKUP(A28,入力シート!$B$121:$H$140,3,FALSE)="","",VLOOKUP(A28,入力シート!$B$121:$K$140,3,FALSE))</f>
        <v/>
      </c>
      <c r="F28" s="837"/>
      <c r="G28" s="837"/>
      <c r="H28" s="837"/>
      <c r="I28" s="837"/>
      <c r="J28" s="837"/>
      <c r="K28" s="837">
        <f>IF(ISNA(VLOOKUP(A28,入力シート!$B$121:$H$140,8,FALSE)),"",VLOOKUP(A28,入力シート!$B$121:$K$140,8,FALSE))</f>
        <v>0</v>
      </c>
      <c r="L28" s="837"/>
      <c r="M28" s="837"/>
      <c r="N28" s="837"/>
      <c r="O28" s="837"/>
      <c r="P28" s="837"/>
      <c r="Q28" s="89"/>
      <c r="R28" s="89"/>
      <c r="S28" s="89"/>
      <c r="T28" s="98"/>
      <c r="U28" s="98"/>
      <c r="V28" s="98"/>
      <c r="W28" s="98"/>
      <c r="X28" s="98"/>
      <c r="Y28" s="47"/>
      <c r="Z28" s="47"/>
      <c r="AA28" s="47"/>
      <c r="AB28" s="47"/>
      <c r="AC28" s="47"/>
      <c r="AD28" s="47"/>
      <c r="AE28" s="47"/>
      <c r="AF28" s="47"/>
      <c r="AG28" s="99"/>
      <c r="AH28" s="99"/>
      <c r="AI28" s="99"/>
      <c r="AJ28" s="842" t="str">
        <f>IF(ISNA(VLOOKUP(A28,入力シート!$B$121:$AQ$140,30,FALSE)),"",VLOOKUP(A28,入力シート!$B$121:$AQ$140,30,FALSE))</f>
        <v/>
      </c>
      <c r="AK28" s="842"/>
      <c r="AL28" s="842"/>
      <c r="AM28" s="842"/>
      <c r="AN28" s="842" t="str">
        <f>IF(ISNA(VLOOKUP(A28,入力シート!$B$121:$AQ$140,25,FALSE)),"",VLOOKUP(A28,入力シート!$B$121:$AQ$140,25,FALSE))</f>
        <v/>
      </c>
      <c r="AO28" s="842"/>
      <c r="AP28" s="842"/>
      <c r="AQ28" s="842"/>
    </row>
    <row r="29" spans="1:43" ht="13.5" customHeight="1">
      <c r="A29" s="23">
        <v>19</v>
      </c>
      <c r="D29" s="88" t="str">
        <f>IF(E29="","","⑲")</f>
        <v/>
      </c>
      <c r="E29" s="837" t="str">
        <f>IF(VLOOKUP(A29,入力シート!$B$121:$H$140,3,FALSE)="","",VLOOKUP(A29,入力シート!$B$121:$K$140,3,FALSE))</f>
        <v/>
      </c>
      <c r="F29" s="837"/>
      <c r="G29" s="837"/>
      <c r="H29" s="837"/>
      <c r="I29" s="837"/>
      <c r="J29" s="837"/>
      <c r="K29" s="837">
        <f>IF(ISNA(VLOOKUP(A29,入力シート!$B$121:$H$140,8,FALSE)),"",VLOOKUP(A29,入力シート!$B$121:$K$140,8,FALSE))</f>
        <v>0</v>
      </c>
      <c r="L29" s="837"/>
      <c r="M29" s="837"/>
      <c r="N29" s="837"/>
      <c r="O29" s="837"/>
      <c r="P29" s="837"/>
      <c r="Q29" s="89"/>
      <c r="R29" s="89"/>
      <c r="S29" s="89"/>
      <c r="T29" s="98"/>
      <c r="U29" s="98"/>
      <c r="V29" s="98"/>
      <c r="W29" s="98"/>
      <c r="X29" s="98"/>
      <c r="Y29" s="47"/>
      <c r="Z29" s="47"/>
      <c r="AA29" s="47"/>
      <c r="AB29" s="47"/>
      <c r="AC29" s="47"/>
      <c r="AD29" s="47"/>
      <c r="AE29" s="47"/>
      <c r="AF29" s="47"/>
      <c r="AG29" s="99"/>
      <c r="AH29" s="99"/>
      <c r="AI29" s="99"/>
      <c r="AJ29" s="842" t="str">
        <f>IF(ISNA(VLOOKUP(A29,入力シート!$B$121:$AQ$140,30,FALSE)),"",VLOOKUP(A29,入力シート!$B$121:$AQ$140,30,FALSE))</f>
        <v/>
      </c>
      <c r="AK29" s="842"/>
      <c r="AL29" s="842"/>
      <c r="AM29" s="842"/>
      <c r="AN29" s="842" t="str">
        <f>IF(ISNA(VLOOKUP(A29,入力シート!$B$121:$AQ$140,25,FALSE)),"",VLOOKUP(A29,入力シート!$B$121:$AQ$140,25,FALSE))</f>
        <v/>
      </c>
      <c r="AO29" s="842"/>
      <c r="AP29" s="842"/>
      <c r="AQ29" s="842"/>
    </row>
    <row r="30" spans="1:43" ht="12.95" customHeight="1">
      <c r="A30" s="23">
        <v>20</v>
      </c>
      <c r="D30" s="88" t="str">
        <f>IF(E30="","","⑳")</f>
        <v/>
      </c>
      <c r="E30" s="837" t="str">
        <f>IF(VLOOKUP(A30,入力シート!$B$121:$H$140,3,FALSE)="","",VLOOKUP(A30,入力シート!$B$121:$K$140,3,FALSE))</f>
        <v/>
      </c>
      <c r="F30" s="837"/>
      <c r="G30" s="837"/>
      <c r="H30" s="837"/>
      <c r="I30" s="837"/>
      <c r="J30" s="837"/>
      <c r="K30" s="837">
        <f>IF(ISNA(VLOOKUP(A30,入力シート!$B$121:$H$140,8,FALSE)),"",VLOOKUP(A30,入力シート!$B$121:$K$140,8,FALSE))</f>
        <v>0</v>
      </c>
      <c r="L30" s="837"/>
      <c r="M30" s="837"/>
      <c r="N30" s="837"/>
      <c r="O30" s="837"/>
      <c r="P30" s="837"/>
      <c r="Q30" s="89"/>
      <c r="R30" s="89"/>
      <c r="S30" s="89"/>
      <c r="T30" s="98"/>
      <c r="U30" s="98"/>
      <c r="V30" s="98"/>
      <c r="W30" s="98"/>
      <c r="X30" s="98"/>
      <c r="Y30" s="47"/>
      <c r="Z30" s="47"/>
      <c r="AA30" s="47"/>
      <c r="AB30" s="47"/>
      <c r="AC30" s="47"/>
      <c r="AD30" s="47"/>
      <c r="AE30" s="47"/>
      <c r="AF30" s="47"/>
      <c r="AG30" s="99"/>
      <c r="AH30" s="99"/>
      <c r="AI30" s="99"/>
      <c r="AJ30" s="842" t="str">
        <f>IF(ISNA(VLOOKUP(A30,入力シート!$B$121:$AQ$140,30,FALSE)),"",VLOOKUP(A30,入力シート!$B$121:$AQ$140,30,FALSE))</f>
        <v/>
      </c>
      <c r="AK30" s="842"/>
      <c r="AL30" s="842"/>
      <c r="AM30" s="842"/>
      <c r="AN30" s="842" t="str">
        <f>IF(ISNA(VLOOKUP(A30,入力シート!$B$121:$AQ$140,25,FALSE)),"",VLOOKUP(A30,入力シート!$B$121:$AQ$140,25,FALSE))</f>
        <v/>
      </c>
      <c r="AO30" s="842"/>
      <c r="AP30" s="842"/>
      <c r="AQ30" s="842"/>
    </row>
    <row r="31" spans="1:43">
      <c r="D31" s="88"/>
      <c r="E31" s="89"/>
      <c r="F31" s="89"/>
      <c r="G31" s="89"/>
      <c r="H31" s="89"/>
      <c r="I31" s="89"/>
      <c r="J31" s="89"/>
      <c r="K31" s="89"/>
      <c r="L31" s="89"/>
      <c r="M31" s="89"/>
      <c r="N31" s="89"/>
      <c r="O31" s="89"/>
      <c r="P31" s="89"/>
      <c r="Q31" s="89"/>
      <c r="R31" s="89"/>
      <c r="S31" s="89"/>
      <c r="T31" s="89"/>
      <c r="U31" s="89"/>
      <c r="AG31" s="841"/>
      <c r="AH31" s="841"/>
      <c r="AI31" s="841"/>
      <c r="AJ31" s="842"/>
      <c r="AK31" s="842"/>
      <c r="AL31" s="842"/>
      <c r="AM31" s="842"/>
      <c r="AN31" s="842"/>
      <c r="AO31" s="842"/>
      <c r="AP31" s="842"/>
      <c r="AQ31" s="842"/>
    </row>
    <row r="32" spans="1:43">
      <c r="C32" s="363" t="s">
        <v>361</v>
      </c>
      <c r="D32" s="363"/>
      <c r="E32" s="363"/>
      <c r="F32" s="363"/>
      <c r="G32" s="363"/>
    </row>
    <row r="33" spans="3:35">
      <c r="F33" s="842">
        <f>SUM(AJ11:AM30)</f>
        <v>0</v>
      </c>
      <c r="G33" s="842"/>
      <c r="H33" s="842"/>
      <c r="I33" s="842"/>
      <c r="J33" s="842"/>
      <c r="K33" s="842"/>
      <c r="L33" s="842"/>
      <c r="M33" s="842"/>
      <c r="N33" s="23" t="s">
        <v>254</v>
      </c>
      <c r="O33" s="130" t="s">
        <v>362</v>
      </c>
      <c r="P33" s="130"/>
      <c r="Q33" s="130"/>
      <c r="R33" s="130"/>
      <c r="S33" s="130"/>
      <c r="T33" s="130"/>
      <c r="U33" s="130"/>
      <c r="V33" s="843">
        <f>SUM(AN11:AQ30)</f>
        <v>0</v>
      </c>
      <c r="W33" s="843"/>
      <c r="X33" s="843"/>
      <c r="Y33" s="843"/>
      <c r="Z33" s="843"/>
      <c r="AA33" s="843"/>
      <c r="AD33" s="90"/>
      <c r="AE33" s="90"/>
    </row>
    <row r="34" spans="3:35">
      <c r="F34" s="91"/>
      <c r="G34" s="91"/>
      <c r="H34" s="91"/>
      <c r="I34" s="91"/>
      <c r="J34" s="91"/>
      <c r="K34" s="91"/>
      <c r="L34" s="91"/>
      <c r="M34" s="91"/>
      <c r="V34" s="842"/>
      <c r="W34" s="842"/>
      <c r="X34" s="842"/>
      <c r="Y34" s="842"/>
      <c r="Z34" s="842"/>
      <c r="AA34" s="842"/>
      <c r="AB34" s="91"/>
      <c r="AC34" s="91"/>
      <c r="AD34" s="90"/>
      <c r="AE34" s="90"/>
    </row>
    <row r="35" spans="3:35">
      <c r="C35" s="363" t="s">
        <v>363</v>
      </c>
      <c r="D35" s="363"/>
      <c r="E35" s="363"/>
      <c r="F35" s="363"/>
      <c r="G35" s="363"/>
      <c r="H35" s="363"/>
    </row>
    <row r="36" spans="3:35">
      <c r="F36" s="844">
        <f>MAX(入力シート!M121:T140)</f>
        <v>0</v>
      </c>
      <c r="G36" s="844"/>
      <c r="H36" s="844"/>
      <c r="I36" s="844"/>
      <c r="J36" s="844"/>
      <c r="K36" s="844"/>
      <c r="L36" s="844"/>
      <c r="M36" s="844"/>
      <c r="N36" s="844"/>
    </row>
    <row r="38" spans="3:35">
      <c r="C38" s="363" t="s">
        <v>381</v>
      </c>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row>
    <row r="39" spans="3:35">
      <c r="D39" s="88" t="str">
        <f>D11</f>
        <v/>
      </c>
      <c r="E39" s="93"/>
      <c r="F39" s="845" t="str">
        <f>IF(D39="","",入力シート!AJ121)</f>
        <v/>
      </c>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93"/>
    </row>
    <row r="40" spans="3:35">
      <c r="D40" s="88" t="str">
        <f t="shared" ref="D40:D58" si="0">D12</f>
        <v/>
      </c>
      <c r="E40" s="93"/>
      <c r="F40" s="845" t="str">
        <f>IF(D40="","",入力シート!AJ122)</f>
        <v/>
      </c>
      <c r="G40" s="845"/>
      <c r="H40" s="845"/>
      <c r="I40" s="845"/>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93"/>
    </row>
    <row r="41" spans="3:35">
      <c r="D41" s="88" t="str">
        <f t="shared" si="0"/>
        <v/>
      </c>
      <c r="E41" s="93"/>
      <c r="F41" s="845" t="str">
        <f>IF(D41="","",入力シート!AJ123)</f>
        <v/>
      </c>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93"/>
    </row>
    <row r="42" spans="3:35">
      <c r="D42" s="88" t="str">
        <f t="shared" si="0"/>
        <v/>
      </c>
      <c r="E42" s="93"/>
      <c r="F42" s="845" t="str">
        <f>IF(D42="","",入力シート!AJ124)</f>
        <v/>
      </c>
      <c r="G42" s="845"/>
      <c r="H42" s="845"/>
      <c r="I42" s="845"/>
      <c r="J42" s="845"/>
      <c r="K42" s="845"/>
      <c r="L42" s="845"/>
      <c r="M42" s="845"/>
      <c r="N42" s="845"/>
      <c r="O42" s="845"/>
      <c r="P42" s="845"/>
      <c r="Q42" s="845"/>
      <c r="R42" s="845"/>
      <c r="S42" s="845"/>
      <c r="T42" s="845"/>
      <c r="U42" s="845"/>
      <c r="V42" s="845"/>
      <c r="W42" s="845"/>
      <c r="X42" s="845"/>
      <c r="Y42" s="845"/>
      <c r="Z42" s="845"/>
      <c r="AA42" s="845"/>
      <c r="AB42" s="845"/>
      <c r="AC42" s="845"/>
      <c r="AD42" s="845"/>
      <c r="AE42" s="845"/>
      <c r="AF42" s="845"/>
      <c r="AG42" s="845"/>
      <c r="AH42" s="845"/>
      <c r="AI42" s="93"/>
    </row>
    <row r="43" spans="3:35">
      <c r="D43" s="88" t="str">
        <f t="shared" si="0"/>
        <v/>
      </c>
      <c r="E43" s="93"/>
      <c r="F43" s="845" t="str">
        <f>IF(D43="","",入力シート!AJ125)</f>
        <v/>
      </c>
      <c r="G43" s="845"/>
      <c r="H43" s="845"/>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row>
    <row r="44" spans="3:35">
      <c r="D44" s="88" t="str">
        <f t="shared" si="0"/>
        <v/>
      </c>
      <c r="E44" s="93"/>
      <c r="F44" s="845" t="str">
        <f>IF(D44="","",入力シート!AJ126)</f>
        <v/>
      </c>
      <c r="G44" s="845"/>
      <c r="H44" s="845"/>
      <c r="I44" s="845"/>
      <c r="J44" s="845"/>
      <c r="K44" s="845"/>
      <c r="L44" s="845"/>
      <c r="M44" s="845"/>
      <c r="N44" s="845"/>
      <c r="O44" s="845"/>
      <c r="P44" s="845"/>
      <c r="Q44" s="845"/>
      <c r="R44" s="845"/>
      <c r="S44" s="845"/>
      <c r="T44" s="845"/>
      <c r="U44" s="845"/>
      <c r="V44" s="845"/>
      <c r="W44" s="845"/>
      <c r="X44" s="845"/>
      <c r="Y44" s="845"/>
      <c r="Z44" s="845"/>
      <c r="AA44" s="845"/>
      <c r="AB44" s="845"/>
      <c r="AC44" s="845"/>
      <c r="AD44" s="845"/>
      <c r="AE44" s="845"/>
      <c r="AF44" s="845"/>
      <c r="AG44" s="845"/>
      <c r="AH44" s="845"/>
      <c r="AI44" s="93"/>
    </row>
    <row r="45" spans="3:35">
      <c r="D45" s="88" t="str">
        <f t="shared" si="0"/>
        <v/>
      </c>
      <c r="E45" s="93"/>
      <c r="F45" s="845" t="str">
        <f>IF(D45="","",入力シート!AJ127)</f>
        <v/>
      </c>
      <c r="G45" s="845"/>
      <c r="H45" s="845"/>
      <c r="I45" s="845"/>
      <c r="J45" s="845"/>
      <c r="K45" s="845"/>
      <c r="L45" s="845"/>
      <c r="M45" s="845"/>
      <c r="N45" s="845"/>
      <c r="O45" s="845"/>
      <c r="P45" s="845"/>
      <c r="Q45" s="845"/>
      <c r="R45" s="845"/>
      <c r="S45" s="845"/>
      <c r="T45" s="845"/>
      <c r="U45" s="845"/>
      <c r="V45" s="845"/>
      <c r="W45" s="845"/>
      <c r="X45" s="845"/>
      <c r="Y45" s="845"/>
      <c r="Z45" s="845"/>
      <c r="AA45" s="845"/>
      <c r="AB45" s="845"/>
      <c r="AC45" s="845"/>
      <c r="AD45" s="845"/>
      <c r="AE45" s="845"/>
      <c r="AF45" s="845"/>
      <c r="AG45" s="845"/>
      <c r="AH45" s="845"/>
      <c r="AI45" s="93"/>
    </row>
    <row r="46" spans="3:35">
      <c r="D46" s="88" t="str">
        <f t="shared" si="0"/>
        <v/>
      </c>
      <c r="E46" s="93"/>
      <c r="F46" s="845" t="str">
        <f>IF(D46="","",入力シート!AJ128)</f>
        <v/>
      </c>
      <c r="G46" s="845"/>
      <c r="H46" s="845"/>
      <c r="I46" s="845"/>
      <c r="J46" s="845"/>
      <c r="K46" s="845"/>
      <c r="L46" s="845"/>
      <c r="M46" s="845"/>
      <c r="N46" s="845"/>
      <c r="O46" s="845"/>
      <c r="P46" s="845"/>
      <c r="Q46" s="845"/>
      <c r="R46" s="845"/>
      <c r="S46" s="845"/>
      <c r="T46" s="845"/>
      <c r="U46" s="845"/>
      <c r="V46" s="845"/>
      <c r="W46" s="845"/>
      <c r="X46" s="845"/>
      <c r="Y46" s="845"/>
      <c r="Z46" s="845"/>
      <c r="AA46" s="845"/>
      <c r="AB46" s="845"/>
      <c r="AC46" s="845"/>
      <c r="AD46" s="845"/>
      <c r="AE46" s="845"/>
      <c r="AF46" s="845"/>
      <c r="AG46" s="845"/>
      <c r="AH46" s="845"/>
      <c r="AI46" s="93"/>
    </row>
    <row r="47" spans="3:35">
      <c r="D47" s="88" t="str">
        <f t="shared" si="0"/>
        <v/>
      </c>
      <c r="E47" s="93"/>
      <c r="F47" s="845" t="str">
        <f>IF(D47="","",入力シート!AJ129)</f>
        <v/>
      </c>
      <c r="G47" s="845"/>
      <c r="H47" s="845"/>
      <c r="I47" s="845"/>
      <c r="J47" s="845"/>
      <c r="K47" s="845"/>
      <c r="L47" s="845"/>
      <c r="M47" s="845"/>
      <c r="N47" s="845"/>
      <c r="O47" s="845"/>
      <c r="P47" s="845"/>
      <c r="Q47" s="845"/>
      <c r="R47" s="845"/>
      <c r="S47" s="845"/>
      <c r="T47" s="845"/>
      <c r="U47" s="845"/>
      <c r="V47" s="845"/>
      <c r="W47" s="845"/>
      <c r="X47" s="845"/>
      <c r="Y47" s="845"/>
      <c r="Z47" s="845"/>
      <c r="AA47" s="845"/>
      <c r="AB47" s="845"/>
      <c r="AC47" s="845"/>
      <c r="AD47" s="845"/>
      <c r="AE47" s="845"/>
      <c r="AF47" s="845"/>
      <c r="AG47" s="845"/>
      <c r="AH47" s="845"/>
      <c r="AI47" s="93"/>
    </row>
    <row r="48" spans="3:35">
      <c r="D48" s="88" t="str">
        <f t="shared" si="0"/>
        <v/>
      </c>
      <c r="E48" s="93"/>
      <c r="F48" s="845" t="str">
        <f>IF(D48="","",入力シート!AJ130)</f>
        <v/>
      </c>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5"/>
    </row>
    <row r="49" spans="3:35">
      <c r="D49" s="88" t="str">
        <f t="shared" si="0"/>
        <v/>
      </c>
      <c r="E49" s="93"/>
      <c r="F49" s="845" t="str">
        <f>IF(D49="","",入力シート!AJ131)</f>
        <v/>
      </c>
      <c r="G49" s="845"/>
      <c r="H49" s="845"/>
      <c r="I49" s="845"/>
      <c r="J49" s="845"/>
      <c r="K49" s="845"/>
      <c r="L49" s="845"/>
      <c r="M49" s="845"/>
      <c r="N49" s="845"/>
      <c r="O49" s="845"/>
      <c r="P49" s="845"/>
      <c r="Q49" s="845"/>
      <c r="R49" s="845"/>
      <c r="S49" s="845"/>
      <c r="T49" s="845"/>
      <c r="U49" s="845"/>
      <c r="V49" s="845"/>
      <c r="W49" s="845"/>
      <c r="X49" s="845"/>
      <c r="Y49" s="845"/>
      <c r="Z49" s="845"/>
      <c r="AA49" s="845"/>
      <c r="AB49" s="845"/>
      <c r="AC49" s="845"/>
      <c r="AD49" s="845"/>
      <c r="AE49" s="845"/>
      <c r="AF49" s="845"/>
      <c r="AG49" s="845"/>
      <c r="AH49" s="845"/>
      <c r="AI49" s="93"/>
    </row>
    <row r="50" spans="3:35">
      <c r="D50" s="88" t="str">
        <f t="shared" si="0"/>
        <v/>
      </c>
      <c r="E50" s="93"/>
      <c r="F50" s="845" t="str">
        <f>IF(D50="","",入力シート!AJ132)</f>
        <v/>
      </c>
      <c r="G50" s="845"/>
      <c r="H50" s="845"/>
      <c r="I50" s="845"/>
      <c r="J50" s="845"/>
      <c r="K50" s="845"/>
      <c r="L50" s="845"/>
      <c r="M50" s="845"/>
      <c r="N50" s="845"/>
      <c r="O50" s="845"/>
      <c r="P50" s="845"/>
      <c r="Q50" s="845"/>
      <c r="R50" s="845"/>
      <c r="S50" s="845"/>
      <c r="T50" s="845"/>
      <c r="U50" s="845"/>
      <c r="V50" s="845"/>
      <c r="W50" s="845"/>
      <c r="X50" s="845"/>
      <c r="Y50" s="845"/>
      <c r="Z50" s="845"/>
      <c r="AA50" s="845"/>
      <c r="AB50" s="845"/>
      <c r="AC50" s="845"/>
      <c r="AD50" s="845"/>
      <c r="AE50" s="845"/>
      <c r="AF50" s="845"/>
      <c r="AG50" s="845"/>
      <c r="AH50" s="845"/>
      <c r="AI50" s="93"/>
    </row>
    <row r="51" spans="3:35">
      <c r="D51" s="88" t="str">
        <f t="shared" si="0"/>
        <v/>
      </c>
      <c r="E51" s="93"/>
      <c r="F51" s="845" t="str">
        <f>IF(D51="","",入力シート!AJ133)</f>
        <v/>
      </c>
      <c r="G51" s="845"/>
      <c r="H51" s="845"/>
      <c r="I51" s="845"/>
      <c r="J51" s="845"/>
      <c r="K51" s="845"/>
      <c r="L51" s="845"/>
      <c r="M51" s="845"/>
      <c r="N51" s="845"/>
      <c r="O51" s="845"/>
      <c r="P51" s="845"/>
      <c r="Q51" s="845"/>
      <c r="R51" s="845"/>
      <c r="S51" s="845"/>
      <c r="T51" s="845"/>
      <c r="U51" s="845"/>
      <c r="V51" s="845"/>
      <c r="W51" s="845"/>
      <c r="X51" s="845"/>
      <c r="Y51" s="845"/>
      <c r="Z51" s="845"/>
      <c r="AA51" s="845"/>
      <c r="AB51" s="845"/>
      <c r="AC51" s="845"/>
      <c r="AD51" s="845"/>
      <c r="AE51" s="845"/>
      <c r="AF51" s="845"/>
      <c r="AG51" s="845"/>
      <c r="AH51" s="845"/>
      <c r="AI51" s="93"/>
    </row>
    <row r="52" spans="3:35">
      <c r="D52" s="88" t="str">
        <f t="shared" si="0"/>
        <v/>
      </c>
      <c r="E52" s="93"/>
      <c r="F52" s="845" t="str">
        <f>IF(D52="","",入力シート!AJ134)</f>
        <v/>
      </c>
      <c r="G52" s="845"/>
      <c r="H52" s="845"/>
      <c r="I52" s="845"/>
      <c r="J52" s="845"/>
      <c r="K52" s="845"/>
      <c r="L52" s="845"/>
      <c r="M52" s="845"/>
      <c r="N52" s="845"/>
      <c r="O52" s="845"/>
      <c r="P52" s="845"/>
      <c r="Q52" s="845"/>
      <c r="R52" s="845"/>
      <c r="S52" s="845"/>
      <c r="T52" s="845"/>
      <c r="U52" s="845"/>
      <c r="V52" s="845"/>
      <c r="W52" s="845"/>
      <c r="X52" s="845"/>
      <c r="Y52" s="845"/>
      <c r="Z52" s="845"/>
      <c r="AA52" s="845"/>
      <c r="AB52" s="845"/>
      <c r="AC52" s="845"/>
      <c r="AD52" s="845"/>
      <c r="AE52" s="845"/>
      <c r="AF52" s="845"/>
      <c r="AG52" s="845"/>
      <c r="AH52" s="845"/>
      <c r="AI52" s="93"/>
    </row>
    <row r="53" spans="3:35">
      <c r="D53" s="88" t="str">
        <f t="shared" si="0"/>
        <v/>
      </c>
      <c r="E53" s="93"/>
      <c r="F53" s="845" t="str">
        <f>IF(D53="","",入力シート!AJ135)</f>
        <v/>
      </c>
      <c r="G53" s="845"/>
      <c r="H53" s="845"/>
      <c r="I53" s="845"/>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5"/>
    </row>
    <row r="54" spans="3:35">
      <c r="D54" s="88" t="str">
        <f t="shared" si="0"/>
        <v/>
      </c>
      <c r="E54" s="93"/>
      <c r="F54" s="845" t="str">
        <f>IF(D54="","",入力シート!AJ136)</f>
        <v/>
      </c>
      <c r="G54" s="845"/>
      <c r="H54" s="845"/>
      <c r="I54" s="845"/>
      <c r="J54" s="845"/>
      <c r="K54" s="845"/>
      <c r="L54" s="845"/>
      <c r="M54" s="845"/>
      <c r="N54" s="845"/>
      <c r="O54" s="845"/>
      <c r="P54" s="845"/>
      <c r="Q54" s="845"/>
      <c r="R54" s="845"/>
      <c r="S54" s="845"/>
      <c r="T54" s="845"/>
      <c r="U54" s="845"/>
      <c r="V54" s="845"/>
      <c r="W54" s="845"/>
      <c r="X54" s="845"/>
      <c r="Y54" s="845"/>
      <c r="Z54" s="845"/>
      <c r="AA54" s="845"/>
      <c r="AB54" s="845"/>
      <c r="AC54" s="845"/>
      <c r="AD54" s="845"/>
      <c r="AE54" s="845"/>
      <c r="AF54" s="845"/>
      <c r="AG54" s="845"/>
      <c r="AH54" s="845"/>
      <c r="AI54" s="93"/>
    </row>
    <row r="55" spans="3:35">
      <c r="D55" s="88" t="str">
        <f t="shared" si="0"/>
        <v/>
      </c>
      <c r="E55" s="93"/>
      <c r="F55" s="845" t="str">
        <f>IF(D55="","",入力シート!AJ137)</f>
        <v/>
      </c>
      <c r="G55" s="845"/>
      <c r="H55" s="845"/>
      <c r="I55" s="845"/>
      <c r="J55" s="845"/>
      <c r="K55" s="845"/>
      <c r="L55" s="845"/>
      <c r="M55" s="845"/>
      <c r="N55" s="845"/>
      <c r="O55" s="845"/>
      <c r="P55" s="845"/>
      <c r="Q55" s="845"/>
      <c r="R55" s="845"/>
      <c r="S55" s="845"/>
      <c r="T55" s="845"/>
      <c r="U55" s="845"/>
      <c r="V55" s="845"/>
      <c r="W55" s="845"/>
      <c r="X55" s="845"/>
      <c r="Y55" s="845"/>
      <c r="Z55" s="845"/>
      <c r="AA55" s="845"/>
      <c r="AB55" s="845"/>
      <c r="AC55" s="845"/>
      <c r="AD55" s="845"/>
      <c r="AE55" s="845"/>
      <c r="AF55" s="845"/>
      <c r="AG55" s="845"/>
      <c r="AH55" s="845"/>
      <c r="AI55" s="93"/>
    </row>
    <row r="56" spans="3:35">
      <c r="D56" s="88" t="str">
        <f t="shared" si="0"/>
        <v/>
      </c>
      <c r="E56" s="93"/>
      <c r="F56" s="845" t="str">
        <f>IF(D56="","",入力シート!AJ138)</f>
        <v/>
      </c>
      <c r="G56" s="845"/>
      <c r="H56" s="845"/>
      <c r="I56" s="845"/>
      <c r="J56" s="845"/>
      <c r="K56" s="845"/>
      <c r="L56" s="845"/>
      <c r="M56" s="845"/>
      <c r="N56" s="845"/>
      <c r="O56" s="845"/>
      <c r="P56" s="845"/>
      <c r="Q56" s="845"/>
      <c r="R56" s="845"/>
      <c r="S56" s="845"/>
      <c r="T56" s="845"/>
      <c r="U56" s="845"/>
      <c r="V56" s="845"/>
      <c r="W56" s="845"/>
      <c r="X56" s="845"/>
      <c r="Y56" s="845"/>
      <c r="Z56" s="845"/>
      <c r="AA56" s="845"/>
      <c r="AB56" s="845"/>
      <c r="AC56" s="845"/>
      <c r="AD56" s="845"/>
      <c r="AE56" s="845"/>
      <c r="AF56" s="845"/>
      <c r="AG56" s="845"/>
      <c r="AH56" s="845"/>
      <c r="AI56" s="93"/>
    </row>
    <row r="57" spans="3:35">
      <c r="D57" s="88" t="str">
        <f t="shared" si="0"/>
        <v/>
      </c>
      <c r="E57" s="93"/>
      <c r="F57" s="845" t="str">
        <f>IF(D57="","",入力シート!AJ139)</f>
        <v/>
      </c>
      <c r="G57" s="845"/>
      <c r="H57" s="845"/>
      <c r="I57" s="845"/>
      <c r="J57" s="845"/>
      <c r="K57" s="845"/>
      <c r="L57" s="845"/>
      <c r="M57" s="845"/>
      <c r="N57" s="845"/>
      <c r="O57" s="845"/>
      <c r="P57" s="845"/>
      <c r="Q57" s="845"/>
      <c r="R57" s="845"/>
      <c r="S57" s="845"/>
      <c r="T57" s="845"/>
      <c r="U57" s="845"/>
      <c r="V57" s="845"/>
      <c r="W57" s="845"/>
      <c r="X57" s="845"/>
      <c r="Y57" s="845"/>
      <c r="Z57" s="845"/>
      <c r="AA57" s="845"/>
      <c r="AB57" s="845"/>
      <c r="AC57" s="845"/>
      <c r="AD57" s="845"/>
      <c r="AE57" s="845"/>
      <c r="AF57" s="845"/>
      <c r="AG57" s="845"/>
      <c r="AH57" s="845"/>
      <c r="AI57" s="93"/>
    </row>
    <row r="58" spans="3:35">
      <c r="D58" s="88" t="str">
        <f t="shared" si="0"/>
        <v/>
      </c>
      <c r="E58" s="93"/>
      <c r="F58" s="845" t="str">
        <f>IF(D58="","",入力シート!AJ140)</f>
        <v/>
      </c>
      <c r="G58" s="845"/>
      <c r="H58" s="845"/>
      <c r="I58" s="845"/>
      <c r="J58" s="845"/>
      <c r="K58" s="845"/>
      <c r="L58" s="845"/>
      <c r="M58" s="845"/>
      <c r="N58" s="845"/>
      <c r="O58" s="845"/>
      <c r="P58" s="845"/>
      <c r="Q58" s="845"/>
      <c r="R58" s="845"/>
      <c r="S58" s="845"/>
      <c r="T58" s="845"/>
      <c r="U58" s="845"/>
      <c r="V58" s="845"/>
      <c r="W58" s="845"/>
      <c r="X58" s="845"/>
      <c r="Y58" s="845"/>
      <c r="Z58" s="845"/>
      <c r="AA58" s="845"/>
      <c r="AB58" s="845"/>
      <c r="AC58" s="845"/>
      <c r="AD58" s="845"/>
      <c r="AE58" s="845"/>
      <c r="AF58" s="845"/>
      <c r="AG58" s="845"/>
      <c r="AH58" s="845"/>
    </row>
    <row r="60" spans="3:35">
      <c r="C60" s="363" t="s">
        <v>382</v>
      </c>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row>
    <row r="61" spans="3:35">
      <c r="F61" s="846" t="s">
        <v>367</v>
      </c>
      <c r="G61" s="846"/>
      <c r="H61" s="846"/>
      <c r="I61" s="846"/>
      <c r="J61" s="846"/>
      <c r="K61" s="846"/>
      <c r="L61" s="846"/>
      <c r="M61" s="846"/>
    </row>
    <row r="62" spans="3:35">
      <c r="F62" s="94"/>
      <c r="G62" s="94"/>
      <c r="H62" s="94"/>
      <c r="I62" s="94"/>
      <c r="J62" s="94"/>
      <c r="K62" s="94"/>
      <c r="L62" s="94"/>
      <c r="M62" s="94"/>
    </row>
    <row r="64" spans="3:35">
      <c r="D64" s="363" t="s">
        <v>368</v>
      </c>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row>
    <row r="65" spans="2:35">
      <c r="D65" s="847" t="str">
        <f>入力シート!F243</f>
        <v/>
      </c>
      <c r="E65" s="847"/>
      <c r="F65" s="847"/>
      <c r="G65" s="847"/>
      <c r="H65" s="847"/>
      <c r="I65" s="847"/>
      <c r="J65" s="847"/>
      <c r="K65" s="847"/>
      <c r="L65" s="130" t="s">
        <v>369</v>
      </c>
      <c r="M65" s="130"/>
      <c r="N65" s="130"/>
      <c r="O65" s="130"/>
    </row>
    <row r="66" spans="2:35">
      <c r="E66" s="846" t="s">
        <v>370</v>
      </c>
      <c r="F66" s="846"/>
      <c r="G66" s="846"/>
      <c r="H66" s="846"/>
      <c r="I66" s="846"/>
      <c r="J66" s="846"/>
      <c r="K66" s="93"/>
      <c r="L66" s="93"/>
    </row>
    <row r="67" spans="2:35">
      <c r="F67" s="522" t="s">
        <v>371</v>
      </c>
      <c r="G67" s="522"/>
      <c r="H67" s="522"/>
      <c r="I67" s="522"/>
      <c r="J67" s="130">
        <f>入力シート!F244</f>
        <v>0</v>
      </c>
      <c r="K67" s="130"/>
      <c r="L67" s="130"/>
      <c r="M67" s="130"/>
      <c r="N67" s="130"/>
      <c r="O67" s="130"/>
      <c r="P67" s="130"/>
      <c r="Q67" s="9"/>
      <c r="R67" s="9"/>
      <c r="S67" s="9"/>
      <c r="T67" s="522" t="s">
        <v>372</v>
      </c>
      <c r="U67" s="522"/>
      <c r="V67" s="522"/>
      <c r="W67" s="522"/>
      <c r="X67" s="130">
        <f>入力シート!Q244</f>
        <v>0</v>
      </c>
      <c r="Y67" s="130"/>
      <c r="Z67" s="130"/>
      <c r="AA67" s="130"/>
      <c r="AB67" s="130"/>
      <c r="AC67" s="130"/>
      <c r="AD67" s="130"/>
      <c r="AE67" s="130"/>
      <c r="AF67" s="95"/>
      <c r="AG67" s="9"/>
      <c r="AH67" s="9"/>
    </row>
    <row r="68" spans="2:35">
      <c r="F68" s="85"/>
      <c r="G68" s="85"/>
      <c r="H68" s="85"/>
      <c r="I68" s="85"/>
      <c r="T68" s="85"/>
      <c r="U68" s="85"/>
      <c r="V68" s="85"/>
      <c r="W68" s="85"/>
      <c r="AF68" s="12"/>
    </row>
    <row r="69" spans="2:35">
      <c r="F69" s="522" t="s">
        <v>371</v>
      </c>
      <c r="G69" s="522"/>
      <c r="H69" s="522"/>
      <c r="I69" s="522"/>
      <c r="J69" s="130">
        <f>入力シート!F245</f>
        <v>0</v>
      </c>
      <c r="K69" s="130"/>
      <c r="L69" s="130"/>
      <c r="M69" s="130"/>
      <c r="N69" s="130"/>
      <c r="O69" s="130"/>
      <c r="P69" s="130"/>
      <c r="Q69" s="9"/>
      <c r="R69" s="9"/>
      <c r="S69" s="9"/>
      <c r="T69" s="522" t="s">
        <v>372</v>
      </c>
      <c r="U69" s="522"/>
      <c r="V69" s="522"/>
      <c r="W69" s="522"/>
      <c r="X69" s="130">
        <f>入力シート!Q245</f>
        <v>0</v>
      </c>
      <c r="Y69" s="130"/>
      <c r="Z69" s="130"/>
      <c r="AA69" s="130"/>
      <c r="AB69" s="130"/>
      <c r="AC69" s="130"/>
      <c r="AD69" s="130"/>
      <c r="AE69" s="130"/>
      <c r="AF69" s="95"/>
      <c r="AG69" s="9"/>
      <c r="AH69" s="9"/>
    </row>
    <row r="70" spans="2:35">
      <c r="F70" s="85"/>
      <c r="G70" s="85"/>
      <c r="H70" s="85"/>
      <c r="I70" s="85"/>
      <c r="J70" s="9"/>
      <c r="K70" s="9"/>
      <c r="L70" s="9"/>
      <c r="M70" s="9"/>
      <c r="N70" s="9"/>
      <c r="O70" s="9"/>
      <c r="P70" s="9"/>
      <c r="Q70" s="9"/>
      <c r="R70" s="9"/>
      <c r="S70" s="9"/>
      <c r="T70" s="85"/>
      <c r="U70" s="85"/>
      <c r="V70" s="85"/>
      <c r="W70" s="85"/>
      <c r="X70" s="9"/>
      <c r="Y70" s="9"/>
      <c r="Z70" s="9"/>
      <c r="AA70" s="9"/>
      <c r="AB70" s="9"/>
      <c r="AC70" s="9"/>
      <c r="AD70" s="9"/>
      <c r="AE70" s="9"/>
      <c r="AF70" s="9"/>
      <c r="AG70" s="9"/>
      <c r="AH70" s="9"/>
    </row>
    <row r="71" spans="2:35">
      <c r="F71" s="85"/>
      <c r="G71" s="85"/>
      <c r="H71" s="85"/>
      <c r="I71" s="85"/>
      <c r="J71" s="9"/>
      <c r="K71" s="9"/>
      <c r="L71" s="9"/>
      <c r="M71" s="9"/>
      <c r="N71" s="9"/>
      <c r="O71" s="9"/>
      <c r="P71" s="9"/>
      <c r="Q71" s="9"/>
      <c r="R71" s="9"/>
      <c r="S71" s="9"/>
      <c r="T71" s="85"/>
      <c r="U71" s="85"/>
      <c r="V71" s="85"/>
      <c r="W71" s="85"/>
      <c r="X71" s="9"/>
      <c r="Y71" s="9"/>
      <c r="Z71" s="9"/>
      <c r="AA71" s="9"/>
      <c r="AB71" s="9"/>
      <c r="AC71" s="9"/>
      <c r="AD71" s="9"/>
      <c r="AE71" s="9"/>
      <c r="AF71" s="9"/>
      <c r="AG71" s="9"/>
      <c r="AH71" s="9"/>
    </row>
    <row r="72" spans="2:35">
      <c r="F72" s="85"/>
      <c r="G72" s="85"/>
      <c r="H72" s="85"/>
      <c r="I72" s="85"/>
      <c r="J72" s="9"/>
      <c r="K72" s="9"/>
      <c r="L72" s="9"/>
      <c r="M72" s="9"/>
      <c r="N72" s="9"/>
      <c r="O72" s="9"/>
      <c r="P72" s="9"/>
      <c r="Q72" s="9"/>
      <c r="R72" s="9"/>
      <c r="S72" s="9"/>
      <c r="T72" s="85"/>
      <c r="U72" s="85"/>
      <c r="V72" s="85"/>
      <c r="W72" s="85"/>
      <c r="X72" s="9"/>
      <c r="Y72" s="9"/>
      <c r="Z72" s="9"/>
      <c r="AA72" s="9"/>
      <c r="AB72" s="9"/>
      <c r="AC72" s="9"/>
      <c r="AD72" s="9"/>
      <c r="AE72" s="9"/>
      <c r="AF72" s="9"/>
      <c r="AG72" s="9"/>
      <c r="AH72" s="9"/>
    </row>
    <row r="73" spans="2:35">
      <c r="F73" s="85"/>
      <c r="G73" s="85"/>
      <c r="H73" s="85"/>
      <c r="I73" s="85"/>
      <c r="J73" s="9"/>
      <c r="K73" s="9"/>
      <c r="L73" s="9"/>
      <c r="M73" s="9"/>
      <c r="N73" s="9"/>
      <c r="O73" s="9"/>
      <c r="P73" s="9"/>
      <c r="Q73" s="9"/>
      <c r="R73" s="9"/>
      <c r="S73" s="9"/>
      <c r="T73" s="85"/>
      <c r="U73" s="85"/>
      <c r="V73" s="85"/>
      <c r="W73" s="85"/>
      <c r="X73" s="9"/>
      <c r="Y73" s="9"/>
      <c r="Z73" s="9"/>
      <c r="AA73" s="9"/>
      <c r="AB73" s="9"/>
      <c r="AC73" s="9"/>
      <c r="AD73" s="9"/>
      <c r="AE73" s="9"/>
      <c r="AF73" s="9"/>
      <c r="AG73" s="9"/>
      <c r="AH73" s="9"/>
    </row>
    <row r="74" spans="2:35" ht="13.15" customHeight="1">
      <c r="B74" s="848" t="s">
        <v>373</v>
      </c>
      <c r="C74" s="848"/>
      <c r="D74" s="850" t="s">
        <v>379</v>
      </c>
      <c r="E74" s="850"/>
      <c r="F74" s="850"/>
      <c r="G74" s="850"/>
      <c r="H74" s="850"/>
      <c r="I74" s="850"/>
      <c r="J74" s="850"/>
      <c r="K74" s="850"/>
      <c r="L74" s="850"/>
      <c r="M74" s="850"/>
      <c r="N74" s="850"/>
      <c r="O74" s="850"/>
      <c r="P74" s="850"/>
      <c r="Q74" s="850"/>
      <c r="R74" s="850"/>
      <c r="S74" s="850"/>
      <c r="T74" s="850"/>
      <c r="U74" s="850"/>
      <c r="V74" s="850"/>
      <c r="W74" s="850"/>
      <c r="X74" s="850"/>
      <c r="Y74" s="850"/>
      <c r="Z74" s="850"/>
      <c r="AA74" s="850"/>
      <c r="AB74" s="850"/>
      <c r="AC74" s="850"/>
      <c r="AD74" s="850"/>
      <c r="AE74" s="850"/>
      <c r="AF74" s="850"/>
      <c r="AG74" s="850"/>
      <c r="AH74" s="850"/>
      <c r="AI74" s="850"/>
    </row>
    <row r="75" spans="2:35">
      <c r="B75" s="96"/>
      <c r="C75" s="96"/>
      <c r="D75" s="850"/>
      <c r="E75" s="850"/>
      <c r="F75" s="850"/>
      <c r="G75" s="850"/>
      <c r="H75" s="850"/>
      <c r="I75" s="850"/>
      <c r="J75" s="850"/>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row>
    <row r="76" spans="2:35">
      <c r="B76" s="97"/>
      <c r="C76" s="97"/>
      <c r="D76" s="850"/>
      <c r="E76" s="850"/>
      <c r="F76" s="850"/>
      <c r="G76" s="850"/>
      <c r="H76" s="850"/>
      <c r="I76" s="850"/>
      <c r="J76" s="850"/>
      <c r="K76" s="850"/>
      <c r="L76" s="850"/>
      <c r="M76" s="850"/>
      <c r="N76" s="850"/>
      <c r="O76" s="850"/>
      <c r="P76" s="850"/>
      <c r="Q76" s="850"/>
      <c r="R76" s="850"/>
      <c r="S76" s="850"/>
      <c r="T76" s="850"/>
      <c r="U76" s="850"/>
      <c r="V76" s="850"/>
      <c r="W76" s="850"/>
      <c r="X76" s="850"/>
      <c r="Y76" s="850"/>
      <c r="Z76" s="850"/>
      <c r="AA76" s="850"/>
      <c r="AB76" s="850"/>
      <c r="AC76" s="850"/>
      <c r="AD76" s="850"/>
      <c r="AE76" s="850"/>
      <c r="AF76" s="850"/>
      <c r="AG76" s="850"/>
      <c r="AH76" s="850"/>
      <c r="AI76" s="850"/>
    </row>
  </sheetData>
  <sheetProtection sheet="1" selectLockedCells="1" selectUnlockedCells="1"/>
  <mergeCells count="133">
    <mergeCell ref="B74:C74"/>
    <mergeCell ref="D74:AI76"/>
    <mergeCell ref="D65:K65"/>
    <mergeCell ref="L65:O65"/>
    <mergeCell ref="E66:J66"/>
    <mergeCell ref="F67:I67"/>
    <mergeCell ref="J67:P67"/>
    <mergeCell ref="T67:W67"/>
    <mergeCell ref="X67:AE67"/>
    <mergeCell ref="F69:I69"/>
    <mergeCell ref="J69:P69"/>
    <mergeCell ref="T69:W69"/>
    <mergeCell ref="X69:AE69"/>
    <mergeCell ref="D64:AI64"/>
    <mergeCell ref="C60:AI60"/>
    <mergeCell ref="F39:AH39"/>
    <mergeCell ref="F50:AH50"/>
    <mergeCell ref="F51:AH51"/>
    <mergeCell ref="F52:AH52"/>
    <mergeCell ref="F53:AH53"/>
    <mergeCell ref="F54:AH54"/>
    <mergeCell ref="F55:AH55"/>
    <mergeCell ref="F56:AH56"/>
    <mergeCell ref="F57:AH57"/>
    <mergeCell ref="F58:AH58"/>
    <mergeCell ref="F61:M61"/>
    <mergeCell ref="F45:AH45"/>
    <mergeCell ref="F46:AH46"/>
    <mergeCell ref="F47:AH47"/>
    <mergeCell ref="F48:AH48"/>
    <mergeCell ref="F49:AH49"/>
    <mergeCell ref="F40:AH40"/>
    <mergeCell ref="F41:AH41"/>
    <mergeCell ref="F42:AH42"/>
    <mergeCell ref="F43:AH43"/>
    <mergeCell ref="F44:AH44"/>
    <mergeCell ref="AN29:AQ29"/>
    <mergeCell ref="AJ30:AM30"/>
    <mergeCell ref="AN30:AQ30"/>
    <mergeCell ref="E29:J29"/>
    <mergeCell ref="E30:J30"/>
    <mergeCell ref="AJ29:AM29"/>
    <mergeCell ref="K29:P29"/>
    <mergeCell ref="K30:P30"/>
    <mergeCell ref="AJ31:AM31"/>
    <mergeCell ref="AN31:AQ31"/>
    <mergeCell ref="AG31:AI31"/>
    <mergeCell ref="AN25:AQ25"/>
    <mergeCell ref="AJ26:AM26"/>
    <mergeCell ref="AN26:AQ26"/>
    <mergeCell ref="E25:J25"/>
    <mergeCell ref="E26:J26"/>
    <mergeCell ref="AJ25:AM25"/>
    <mergeCell ref="K25:P25"/>
    <mergeCell ref="AN27:AQ27"/>
    <mergeCell ref="AJ28:AM28"/>
    <mergeCell ref="AN28:AQ28"/>
    <mergeCell ref="E27:J27"/>
    <mergeCell ref="E28:J28"/>
    <mergeCell ref="AJ27:AM27"/>
    <mergeCell ref="K28:P28"/>
    <mergeCell ref="K26:P26"/>
    <mergeCell ref="K27:P27"/>
    <mergeCell ref="AJ20:AM20"/>
    <mergeCell ref="AN20:AQ20"/>
    <mergeCell ref="B1:AI1"/>
    <mergeCell ref="B2:AI2"/>
    <mergeCell ref="B6:AI6"/>
    <mergeCell ref="AJ10:AM10"/>
    <mergeCell ref="AN10:AQ10"/>
    <mergeCell ref="AN13:AQ13"/>
    <mergeCell ref="AJ24:AM24"/>
    <mergeCell ref="AN24:AQ24"/>
    <mergeCell ref="AJ13:AM13"/>
    <mergeCell ref="AJ11:AM11"/>
    <mergeCell ref="AN11:AQ11"/>
    <mergeCell ref="AJ12:AM12"/>
    <mergeCell ref="AN12:AQ12"/>
    <mergeCell ref="C10:AI10"/>
    <mergeCell ref="E11:J11"/>
    <mergeCell ref="E12:J12"/>
    <mergeCell ref="E13:J13"/>
    <mergeCell ref="E24:J24"/>
    <mergeCell ref="K11:P11"/>
    <mergeCell ref="K12:P12"/>
    <mergeCell ref="K13:P13"/>
    <mergeCell ref="K24:P24"/>
    <mergeCell ref="E14:J14"/>
    <mergeCell ref="K14:P14"/>
    <mergeCell ref="AJ14:AM14"/>
    <mergeCell ref="AN14:AQ14"/>
    <mergeCell ref="E15:J15"/>
    <mergeCell ref="K15:P15"/>
    <mergeCell ref="AJ15:AM15"/>
    <mergeCell ref="AN15:AQ15"/>
    <mergeCell ref="E16:J16"/>
    <mergeCell ref="K16:P16"/>
    <mergeCell ref="AJ16:AM16"/>
    <mergeCell ref="AN16:AQ16"/>
    <mergeCell ref="AJ17:AM17"/>
    <mergeCell ref="AN17:AQ17"/>
    <mergeCell ref="E18:J18"/>
    <mergeCell ref="K18:P18"/>
    <mergeCell ref="AJ18:AM18"/>
    <mergeCell ref="AN18:AQ18"/>
    <mergeCell ref="E23:J23"/>
    <mergeCell ref="K23:P23"/>
    <mergeCell ref="AJ23:AM23"/>
    <mergeCell ref="AN23:AQ23"/>
    <mergeCell ref="E21:J21"/>
    <mergeCell ref="K21:P21"/>
    <mergeCell ref="AJ21:AM21"/>
    <mergeCell ref="AN21:AQ21"/>
    <mergeCell ref="E22:J22"/>
    <mergeCell ref="K22:P22"/>
    <mergeCell ref="AJ22:AM22"/>
    <mergeCell ref="AN22:AQ22"/>
    <mergeCell ref="E19:J19"/>
    <mergeCell ref="K19:P19"/>
    <mergeCell ref="AJ19:AM19"/>
    <mergeCell ref="AN19:AQ19"/>
    <mergeCell ref="E20:J20"/>
    <mergeCell ref="K20:P20"/>
    <mergeCell ref="E17:J17"/>
    <mergeCell ref="K17:P17"/>
    <mergeCell ref="F33:M33"/>
    <mergeCell ref="O33:U33"/>
    <mergeCell ref="V33:AA33"/>
    <mergeCell ref="C32:G32"/>
    <mergeCell ref="C38:AI38"/>
    <mergeCell ref="V34:AA34"/>
    <mergeCell ref="F36:N36"/>
    <mergeCell ref="C35:H35"/>
  </mergeCells>
  <phoneticPr fontId="6"/>
  <printOptions horizontalCentered="1"/>
  <pageMargins left="0.70866141732283472" right="0.70866141732283472" top="0.74803149606299213" bottom="0.74803149606299213" header="0.31496062992125984" footer="0.31496062992125984"/>
  <pageSetup paperSize="9" scale="81" orientation="portrait" blackAndWhite="1" r:id="rId1"/>
  <headerFooter>
    <oddFooter xml:space="preserve">&amp;C&amp;8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2013-05-08T02:57:49Z</dcterms:created>
  <dcterms:modified xsi:type="dcterms:W3CDTF">2025-10-15T01:05:29Z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2021-10-27T08:19:09Z</vt:filetime>
  </property>
</Properties>
</file>